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worksheets/sheet14.xml" ContentType="application/vnd.openxmlformats-officedocument.spreadsheetml.worksheet+xml"/>
  <Override PartName="/xl/worksheets/sheet12.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13.xml" ContentType="application/vnd.openxmlformats-officedocument.spreadsheetml.worksheet+xml"/>
  <Override PartName="/xl/worksheets/sheet7.xml" ContentType="application/vnd.openxmlformats-officedocument.spreadsheetml.worksheet+xml"/>
  <Override PartName="/xl/worksheets/sheet9.xml" ContentType="application/vnd.openxmlformats-officedocument.spreadsheetml.worksheet+xml"/>
  <Override PartName="/xl/worksheets/sheet11.xml" ContentType="application/vnd.openxmlformats-officedocument.spreadsheetml.worksheet+xml"/>
  <Override PartName="/xl/worksheets/sheet10.xml" ContentType="application/vnd.openxmlformats-officedocument.spreadsheetml.worksheet+xml"/>
  <Override PartName="/xl/worksheets/sheet8.xml" ContentType="application/vnd.openxmlformats-officedocument.spreadsheetml.worksheet+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intern.varde.dk\dfs\Home\PESA\appl\"/>
    </mc:Choice>
  </mc:AlternateContent>
  <bookViews>
    <workbookView xWindow="0" yWindow="0" windowWidth="28800" windowHeight="12135" firstSheet="3" activeTab="3"/>
  </bookViews>
  <sheets>
    <sheet name="100 Direktion" sheetId="1" r:id="rId1"/>
    <sheet name="101 Politik og Analyse" sheetId="2" r:id="rId2"/>
    <sheet name="102 IT" sheetId="3" r:id="rId3"/>
    <sheet name="103 Økonomi" sheetId="4" r:id="rId4"/>
    <sheet name="104  Personale" sheetId="5" r:id="rId5"/>
    <sheet name="105 Staben Social og Sundhed" sheetId="6" r:id="rId6"/>
    <sheet name="109  Dagtilbud" sheetId="7" r:id="rId7"/>
    <sheet name="110 Skoler" sheetId="8" r:id="rId8"/>
    <sheet name="111  Kultur og Fritid" sheetId="9" r:id="rId9"/>
    <sheet name="401  Social og Handicap" sheetId="10" r:id="rId10"/>
    <sheet name="501  Vej og Park" sheetId="11" r:id="rId11"/>
    <sheet name="502  Teknik og Miljø" sheetId="12" r:id="rId12"/>
    <sheet name="504  Plan og Vækst" sheetId="13" r:id="rId13"/>
    <sheet name="601  Borgerservice" sheetId="14" r:id="rId14"/>
    <sheet name="602 Jobcenter" sheetId="15" r:id="rId15"/>
    <sheet name="620  Børn og Familie" sheetId="16" r:id="rId1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48" i="16" l="1"/>
  <c r="E37" i="16"/>
  <c r="D37" i="16"/>
  <c r="F36" i="16"/>
  <c r="F35" i="16"/>
  <c r="F34" i="16"/>
  <c r="F33" i="16"/>
  <c r="F37" i="16" s="1"/>
  <c r="F44" i="16" s="1"/>
  <c r="E20" i="16"/>
  <c r="D20" i="16"/>
  <c r="F19" i="16"/>
  <c r="F18" i="16"/>
  <c r="F20" i="16" s="1"/>
  <c r="E14" i="16"/>
  <c r="D14" i="16"/>
  <c r="F13" i="16"/>
  <c r="F12" i="16"/>
  <c r="D12" i="16"/>
  <c r="C26" i="16" s="1"/>
  <c r="F11" i="16"/>
  <c r="F10" i="16"/>
  <c r="F9" i="16"/>
  <c r="F14" i="16" s="1"/>
  <c r="F23" i="16" s="1"/>
  <c r="F20" i="15"/>
  <c r="E20" i="15"/>
  <c r="D18" i="15"/>
  <c r="D20" i="15" s="1"/>
  <c r="E15" i="15"/>
  <c r="F14" i="15"/>
  <c r="F13" i="15"/>
  <c r="F12" i="15"/>
  <c r="D12" i="15"/>
  <c r="F11" i="15"/>
  <c r="D10" i="15"/>
  <c r="F10" i="15" s="1"/>
  <c r="E9" i="15"/>
  <c r="D9" i="15"/>
  <c r="C26" i="15" s="1"/>
  <c r="E33" i="14"/>
  <c r="D33" i="14"/>
  <c r="F31" i="14"/>
  <c r="F25" i="14"/>
  <c r="F33" i="14" s="1"/>
  <c r="E15" i="14"/>
  <c r="D15" i="14"/>
  <c r="F14" i="14"/>
  <c r="F13" i="14"/>
  <c r="F12" i="14"/>
  <c r="F11" i="14"/>
  <c r="F10" i="14"/>
  <c r="F9" i="14"/>
  <c r="F15" i="14" s="1"/>
  <c r="F35" i="14" s="1"/>
  <c r="E30" i="13"/>
  <c r="D30" i="13"/>
  <c r="F29" i="13"/>
  <c r="F28" i="13"/>
  <c r="F27" i="13"/>
  <c r="F26" i="13"/>
  <c r="F21" i="13"/>
  <c r="F20" i="13"/>
  <c r="F19" i="13"/>
  <c r="F30" i="13" s="1"/>
  <c r="F18" i="13"/>
  <c r="F17" i="13"/>
  <c r="E14" i="13"/>
  <c r="F13" i="13"/>
  <c r="F12" i="13"/>
  <c r="F11" i="13"/>
  <c r="F10" i="13"/>
  <c r="D9" i="13"/>
  <c r="D39" i="13" s="1"/>
  <c r="C35" i="12"/>
  <c r="E29" i="12"/>
  <c r="D26" i="12"/>
  <c r="D29" i="12" s="1"/>
  <c r="F23" i="12"/>
  <c r="F21" i="12"/>
  <c r="F20" i="12"/>
  <c r="F19" i="12"/>
  <c r="F18" i="12"/>
  <c r="F29" i="12" s="1"/>
  <c r="D16" i="12"/>
  <c r="F15" i="12"/>
  <c r="F14" i="12"/>
  <c r="F13" i="12"/>
  <c r="E12" i="12"/>
  <c r="F12" i="12" s="1"/>
  <c r="D12" i="12"/>
  <c r="F11" i="12"/>
  <c r="E10" i="12"/>
  <c r="E16" i="12" s="1"/>
  <c r="D10" i="12"/>
  <c r="F9" i="12"/>
  <c r="C26" i="11"/>
  <c r="E14" i="11"/>
  <c r="D14" i="11"/>
  <c r="F13" i="11"/>
  <c r="F12" i="11"/>
  <c r="F11" i="11"/>
  <c r="F10" i="11"/>
  <c r="F9" i="11"/>
  <c r="F14" i="11" s="1"/>
  <c r="F22" i="11" s="1"/>
  <c r="C25" i="10"/>
  <c r="E17" i="10"/>
  <c r="D17" i="10"/>
  <c r="F16" i="10"/>
  <c r="F17" i="10" s="1"/>
  <c r="D14" i="10"/>
  <c r="F12" i="10"/>
  <c r="F11" i="10"/>
  <c r="E10" i="10"/>
  <c r="E14" i="10" s="1"/>
  <c r="F9" i="10"/>
  <c r="C30" i="9"/>
  <c r="E24" i="9"/>
  <c r="D24" i="9"/>
  <c r="F23" i="9"/>
  <c r="F22" i="9"/>
  <c r="F17" i="9"/>
  <c r="F24" i="9" s="1"/>
  <c r="E14" i="9"/>
  <c r="D14" i="9"/>
  <c r="F13" i="9"/>
  <c r="F12" i="9"/>
  <c r="F11" i="9"/>
  <c r="F10" i="9"/>
  <c r="F9" i="9"/>
  <c r="F14" i="9" s="1"/>
  <c r="E15" i="8"/>
  <c r="F13" i="8"/>
  <c r="F12" i="8"/>
  <c r="F11" i="8"/>
  <c r="F10" i="8"/>
  <c r="D9" i="8"/>
  <c r="C27" i="8" s="1"/>
  <c r="E15" i="7"/>
  <c r="F13" i="7"/>
  <c r="F12" i="7"/>
  <c r="F11" i="7"/>
  <c r="F10" i="7"/>
  <c r="D9" i="7"/>
  <c r="C26" i="7" s="1"/>
  <c r="F31" i="6"/>
  <c r="F32" i="6" s="1"/>
  <c r="E23" i="6"/>
  <c r="D23" i="6"/>
  <c r="F21" i="6"/>
  <c r="F20" i="6"/>
  <c r="F19" i="6"/>
  <c r="F18" i="6"/>
  <c r="F17" i="6"/>
  <c r="F16" i="6"/>
  <c r="F23" i="6" s="1"/>
  <c r="E13" i="6"/>
  <c r="E25" i="6" s="1"/>
  <c r="D13" i="6"/>
  <c r="D25" i="6" s="1"/>
  <c r="C39" i="6" s="1"/>
  <c r="F12" i="6"/>
  <c r="F11" i="6"/>
  <c r="F13" i="6" s="1"/>
  <c r="F10" i="6"/>
  <c r="F9" i="6"/>
  <c r="D33" i="5"/>
  <c r="F31" i="5"/>
  <c r="F30" i="5"/>
  <c r="F26" i="5"/>
  <c r="F25" i="5"/>
  <c r="F24" i="5"/>
  <c r="F21" i="5"/>
  <c r="F20" i="5"/>
  <c r="E19" i="5"/>
  <c r="E33" i="5" s="1"/>
  <c r="F18" i="5"/>
  <c r="F32" i="5" s="1"/>
  <c r="E14" i="5"/>
  <c r="D14" i="5"/>
  <c r="C38" i="5" s="1"/>
  <c r="F12" i="5"/>
  <c r="F11" i="5"/>
  <c r="F10" i="5"/>
  <c r="F9" i="5"/>
  <c r="F14" i="5" s="1"/>
  <c r="F35" i="5" s="1"/>
  <c r="C60" i="4"/>
  <c r="E54" i="4"/>
  <c r="D54" i="4"/>
  <c r="D53" i="4"/>
  <c r="F49" i="4"/>
  <c r="F27" i="4"/>
  <c r="F23" i="4"/>
  <c r="F54" i="4" s="1"/>
  <c r="E14" i="4"/>
  <c r="D14" i="4"/>
  <c r="F13" i="4"/>
  <c r="F12" i="4"/>
  <c r="F11" i="4"/>
  <c r="F10" i="4"/>
  <c r="F9" i="4"/>
  <c r="F14" i="4" s="1"/>
  <c r="C33" i="3"/>
  <c r="E26" i="3"/>
  <c r="D26" i="3"/>
  <c r="F25" i="3"/>
  <c r="F24" i="3"/>
  <c r="F23" i="3"/>
  <c r="F22" i="3"/>
  <c r="F21" i="3"/>
  <c r="F20" i="3"/>
  <c r="F19" i="3"/>
  <c r="F18" i="3"/>
  <c r="F17" i="3"/>
  <c r="F16" i="3"/>
  <c r="F26" i="3" s="1"/>
  <c r="E14" i="3"/>
  <c r="D14" i="3"/>
  <c r="F12" i="3"/>
  <c r="F11" i="3"/>
  <c r="F14" i="3" s="1"/>
  <c r="F29" i="3" s="1"/>
  <c r="F10" i="3"/>
  <c r="F9" i="3"/>
  <c r="E39" i="2"/>
  <c r="F38" i="2"/>
  <c r="F35" i="2"/>
  <c r="F33" i="2"/>
  <c r="F32" i="2"/>
  <c r="F31" i="2"/>
  <c r="F30" i="2"/>
  <c r="F29" i="2"/>
  <c r="F28" i="2"/>
  <c r="D26" i="2"/>
  <c r="D39" i="2" s="1"/>
  <c r="F24" i="2"/>
  <c r="F23" i="2"/>
  <c r="F39" i="2" s="1"/>
  <c r="E20" i="2"/>
  <c r="D20" i="2"/>
  <c r="F19" i="2"/>
  <c r="D18" i="2"/>
  <c r="F18" i="2" s="1"/>
  <c r="F17" i="2"/>
  <c r="D14" i="2"/>
  <c r="F14" i="2" s="1"/>
  <c r="E13" i="2"/>
  <c r="E15" i="2" s="1"/>
  <c r="D13" i="2"/>
  <c r="D44" i="2" s="1"/>
  <c r="F12" i="2"/>
  <c r="F11" i="2"/>
  <c r="F10" i="2"/>
  <c r="F9" i="2"/>
  <c r="F13" i="2" s="1"/>
  <c r="F15" i="2" s="1"/>
  <c r="E36" i="1"/>
  <c r="E35" i="1"/>
  <c r="D35" i="1"/>
  <c r="F35" i="1" s="1"/>
  <c r="F23" i="1"/>
  <c r="D22" i="1"/>
  <c r="D36" i="1" s="1"/>
  <c r="F20" i="1"/>
  <c r="F16" i="1"/>
  <c r="E14" i="1"/>
  <c r="D14" i="1"/>
  <c r="C41" i="1" s="1"/>
  <c r="F13" i="1"/>
  <c r="F12" i="1"/>
  <c r="F11" i="1"/>
  <c r="F10" i="1"/>
  <c r="F9" i="1"/>
  <c r="F14" i="1" s="1"/>
  <c r="F9" i="15" l="1"/>
  <c r="F15" i="15" s="1"/>
  <c r="F23" i="15" s="1"/>
  <c r="D15" i="15"/>
  <c r="F9" i="13"/>
  <c r="F14" i="13" s="1"/>
  <c r="F35" i="13" s="1"/>
  <c r="D14" i="13"/>
  <c r="F10" i="12"/>
  <c r="F16" i="12" s="1"/>
  <c r="F32" i="12" s="1"/>
  <c r="F10" i="10"/>
  <c r="F14" i="10" s="1"/>
  <c r="F22" i="10" s="1"/>
  <c r="F26" i="9"/>
  <c r="F9" i="8"/>
  <c r="F15" i="8" s="1"/>
  <c r="F23" i="8" s="1"/>
  <c r="D15" i="8"/>
  <c r="F9" i="7"/>
  <c r="F15" i="7" s="1"/>
  <c r="F23" i="7" s="1"/>
  <c r="D15" i="7"/>
  <c r="F36" i="6"/>
  <c r="F25" i="6"/>
  <c r="F56" i="4"/>
  <c r="F41" i="2"/>
  <c r="F20" i="2"/>
  <c r="D15" i="2"/>
  <c r="F22" i="1"/>
  <c r="F36" i="1" s="1"/>
  <c r="F38" i="1" s="1"/>
</calcChain>
</file>

<file path=xl/sharedStrings.xml><?xml version="1.0" encoding="utf-8"?>
<sst xmlns="http://schemas.openxmlformats.org/spreadsheetml/2006/main" count="542" uniqueCount="242">
  <si>
    <t>Overførsel af budgetbeløb fra 2017 til 2018</t>
  </si>
  <si>
    <t>Nettodriftsudgifter, indenfor rammen</t>
  </si>
  <si>
    <t>"Bankbog"</t>
  </si>
  <si>
    <t>Virksomhed: Direktionen</t>
  </si>
  <si>
    <t xml:space="preserve">Budget </t>
  </si>
  <si>
    <t xml:space="preserve">Regnskab </t>
  </si>
  <si>
    <t>Overførsel (+=overskud)</t>
  </si>
  <si>
    <t>Korrigeret budget 2017 incl. godkendt forbrug</t>
  </si>
  <si>
    <t>af tidligere års budgetoverførsler</t>
  </si>
  <si>
    <t>Personale</t>
  </si>
  <si>
    <t>ok</t>
  </si>
  <si>
    <t>Materiale og aktivitetsudgifter</t>
  </si>
  <si>
    <t>IT, inventar og materiel</t>
  </si>
  <si>
    <t>Budgetkonto</t>
  </si>
  <si>
    <t>Budgetoverførsel fra tidligere år</t>
  </si>
  <si>
    <t>Lederløn - indenfor direktionens ramme</t>
  </si>
  <si>
    <t>Udenfor rammen - 100% overførsel:</t>
  </si>
  <si>
    <t>Udbetaling efter partistøtteloven</t>
  </si>
  <si>
    <t>6.40</t>
  </si>
  <si>
    <t>Kommunalbestyrelsesmedlemmer</t>
  </si>
  <si>
    <t>6.41</t>
  </si>
  <si>
    <t>Kommissioner, råd og nævn</t>
  </si>
  <si>
    <t>6.42</t>
  </si>
  <si>
    <t>Valg</t>
  </si>
  <si>
    <t>6.43</t>
  </si>
  <si>
    <t>Udviklingspulje - Byrådet</t>
  </si>
  <si>
    <t>Vesnskabsby stævne og besøg</t>
  </si>
  <si>
    <t>Sundhedsfremmende foranstaltninger</t>
  </si>
  <si>
    <t>Nytårskur</t>
  </si>
  <si>
    <t>Gaver iht regulativ</t>
  </si>
  <si>
    <t>Øvrige repr. Udgifter-borgmesterkonto</t>
  </si>
  <si>
    <t>Tilskud til kredsrådsarbejdet</t>
  </si>
  <si>
    <t>Sponsorat 7- kanten</t>
  </si>
  <si>
    <t>Medlemskab vedr, Billund-Legoland resort</t>
  </si>
  <si>
    <t>Central konto ifm lederafskedigelse/fratrædelse</t>
  </si>
  <si>
    <t>Tilskud til lederes 25 års jubilæum mm</t>
  </si>
  <si>
    <t>Diverse kontingenter</t>
  </si>
  <si>
    <t>Direktionens tværfaglige ad hoc pulje mm</t>
  </si>
  <si>
    <t xml:space="preserve">Samlet budgetoverførsel </t>
  </si>
  <si>
    <t>5% af korrigeret budget 2017 udgør:</t>
  </si>
  <si>
    <t>Bemærkninger vedr. overførsler over 5% af budgettet:</t>
  </si>
  <si>
    <t>Virksomhed: Politik &amp; Analyse</t>
  </si>
  <si>
    <t>IT &amp; Inventar</t>
  </si>
  <si>
    <t>Budgettilpasning - Plan og Teknik</t>
  </si>
  <si>
    <t>Social og Sundhed</t>
  </si>
  <si>
    <t>Børn &amp; Unge</t>
  </si>
  <si>
    <t>Teknik &amp; Kultur</t>
  </si>
  <si>
    <t>Fælles kontorhold</t>
  </si>
  <si>
    <t>Porto, facility mm</t>
  </si>
  <si>
    <t>Konsulentbistand</t>
  </si>
  <si>
    <t xml:space="preserve">Fællestillidsrepræsentanter </t>
  </si>
  <si>
    <t>Helhedsplan Boulevarden</t>
  </si>
  <si>
    <t>Rolemodelfprojekt-integration</t>
  </si>
  <si>
    <t>Forældrerolleprojekt</t>
  </si>
  <si>
    <t>Varde årets cykelkommune 2014</t>
  </si>
  <si>
    <t>Konsulentbistand - Teknik og Kultur</t>
  </si>
  <si>
    <t>Særlige aktiviteter</t>
  </si>
  <si>
    <t>Annoncer</t>
  </si>
  <si>
    <t>Bevaringspris</t>
  </si>
  <si>
    <t>Tilsyn botilbud</t>
  </si>
  <si>
    <t>Projekt - Vision 2030</t>
  </si>
  <si>
    <t>Kommunikation, markedsføring og rudvikling</t>
  </si>
  <si>
    <t>Virksomhed: I.T.</t>
  </si>
  <si>
    <t>Personale,</t>
  </si>
  <si>
    <t>IT og inventar</t>
  </si>
  <si>
    <t>Restbudget IKKE overført til 2018</t>
  </si>
  <si>
    <t>Fagsystem m.m.</t>
  </si>
  <si>
    <t>Infrastruktur</t>
  </si>
  <si>
    <t>Servicedisk</t>
  </si>
  <si>
    <t>Projekter</t>
  </si>
  <si>
    <t>Intern salg</t>
  </si>
  <si>
    <t>Leje &amp; leasing</t>
  </si>
  <si>
    <t>GIS</t>
  </si>
  <si>
    <t>Budgetoverførsel tidligere år</t>
  </si>
  <si>
    <t>Virksomhed: Staben Økonomi</t>
  </si>
  <si>
    <t>Inventar</t>
  </si>
  <si>
    <t>Indtægter - boligadminstration</t>
  </si>
  <si>
    <t xml:space="preserve">Budgetoverførsel tidligere år </t>
  </si>
  <si>
    <t>Redningsberedskab - budgetkonto</t>
  </si>
  <si>
    <t>Driftssikring af boigbyggeri</t>
  </si>
  <si>
    <t>Fælles forsikringsbetalinger mm</t>
  </si>
  <si>
    <t>Central konto ifm medarbejderafskedigelse-/fratrædelse</t>
  </si>
  <si>
    <t>Regulering af div budgetomplaceringer</t>
  </si>
  <si>
    <t>FLIS</t>
  </si>
  <si>
    <t>Porteføljegebyr</t>
  </si>
  <si>
    <t xml:space="preserve">Aflevering af data til statens arkiver </t>
  </si>
  <si>
    <t>Effektiviseringer via øget udbud</t>
  </si>
  <si>
    <t>Beredskabsplanlægning</t>
  </si>
  <si>
    <t>Beredskabsbetaling</t>
  </si>
  <si>
    <t>Andel af landskvote-integrationsområdedet</t>
  </si>
  <si>
    <t>Øredifferencer</t>
  </si>
  <si>
    <t>Energitilsvar 2011-2014</t>
  </si>
  <si>
    <t>Revision-kontraktlig</t>
  </si>
  <si>
    <t>Revision-øvrige opgaver</t>
  </si>
  <si>
    <t>Fælles aktivteter</t>
  </si>
  <si>
    <t>Kursusvirksomhed i Prisme</t>
  </si>
  <si>
    <t>Skorstensfejerbidrag</t>
  </si>
  <si>
    <t>Gebyr vedr. støttet byggeri</t>
  </si>
  <si>
    <t>Adm.bidrag seniorboliger-råderumskatalog 2012</t>
  </si>
  <si>
    <t>Administrationstillæg vedr. amtsinst.</t>
  </si>
  <si>
    <t>Øvrige indtægter</t>
  </si>
  <si>
    <t>Betaling til Udbetaling Danmark</t>
  </si>
  <si>
    <t>Mellemregn ifm etablering af Udbet. DK</t>
  </si>
  <si>
    <t>Erstatninger - personer</t>
  </si>
  <si>
    <t>Brilleskader</t>
  </si>
  <si>
    <t>Katastrofedækning</t>
  </si>
  <si>
    <t>Administrationsbidrag</t>
  </si>
  <si>
    <t>Forsikring</t>
  </si>
  <si>
    <t>Tyveri &amp; løsøre</t>
  </si>
  <si>
    <t>Pulje til selvrisiko - auto</t>
  </si>
  <si>
    <t>Risikostyring</t>
  </si>
  <si>
    <t>Pulje til selvrisiko - bygninger</t>
  </si>
  <si>
    <t>Pulje til dækning af patientskader</t>
  </si>
  <si>
    <t>Entrepriseforsikringer</t>
  </si>
  <si>
    <t>Pulje til diverse - forsikringer</t>
  </si>
  <si>
    <t>Virksomhed: Personale og Organisationsudvikling</t>
  </si>
  <si>
    <t>Budgetbeløb der iklke overføres</t>
  </si>
  <si>
    <t>Kontorelever</t>
  </si>
  <si>
    <t>Tjenestemandspension</t>
  </si>
  <si>
    <t>Elektronisk jobdatebase</t>
  </si>
  <si>
    <t>Arbejdsmiljø m.v</t>
  </si>
  <si>
    <t>Central pulje til afskediget/fratrådt personale ifm sparekatalog  *)</t>
  </si>
  <si>
    <t>Pulje til fastholdelse, trivsel og forebyggelse</t>
  </si>
  <si>
    <t>Seniorordninger, ned i tid-oprtholde pension</t>
  </si>
  <si>
    <t>Fælles uddannelseskonto</t>
  </si>
  <si>
    <t>MED-kurser</t>
  </si>
  <si>
    <t>Akutbidrag-1 øres pulje</t>
  </si>
  <si>
    <t>Kørselsapp</t>
  </si>
  <si>
    <t>Personalegoder</t>
  </si>
  <si>
    <t>3-partmidler - nye midler</t>
  </si>
  <si>
    <t>Hovedudvalg</t>
  </si>
  <si>
    <t>Pulje til barsel *)</t>
  </si>
  <si>
    <t>Pulje til langtidssygdom *)</t>
  </si>
  <si>
    <t>Ift. Pulje til fastholdelse, trivsel og forebyggelse ønsker vi at få overført de uforbrugte budgetmidler</t>
  </si>
  <si>
    <t xml:space="preserve">Der er planlagt generelle indsatser ift. sygefravær, hvor vi forventer at anvende det årlige budgetbeløb. </t>
  </si>
  <si>
    <t>Indsatser til reducering af langtidssygefravær på ældreområdet kan dog ikke afholdes inden for dette beløb. Indsatserne prioriteres endeligt i samarbejde med ældrechef og lederne på ældreområdet, men det vurderes, at der er behov for følgende initiativer:  </t>
  </si>
  <si>
    <r>
      <t>*</t>
    </r>
    <r>
      <rPr>
        <b/>
        <sz val="7"/>
        <color indexed="36"/>
        <rFont val="Times New Roman"/>
        <family val="1"/>
      </rPr>
      <t xml:space="preserve">   </t>
    </r>
    <r>
      <rPr>
        <b/>
        <sz val="10"/>
        <color indexed="36"/>
        <rFont val="Verdana"/>
        <family val="2"/>
      </rPr>
      <t>Afprøvning af individuel fysisk træning  under fysioterapeutisk vejledning – som opfølgning på udredning, der allerede tilbydes</t>
    </r>
  </si>
  <si>
    <t>*  Udvikling og afholdelse af rygforedrag ”brug ryggen – også når det gør ondt” (evidensbaseret metode)</t>
  </si>
  <si>
    <t>*  Udvikling og afholdelse af et mødeoplæg på 1½ time ”Det gode hverdagsliv” for Trio/MED/personale</t>
  </si>
  <si>
    <t>*  Individuelt tilbud om coachingforløb ved stresscoach</t>
  </si>
  <si>
    <t>*  Tværgående indsats på f.eks. Cykelhjelme snesko m.v.</t>
  </si>
  <si>
    <t>Virksomhed: Staben Ældre og Handicap</t>
  </si>
  <si>
    <t>Visitation - hjælpemidler/adminstration</t>
  </si>
  <si>
    <t>Personale - hjælpemidler</t>
  </si>
  <si>
    <t>Personale - adminsitration</t>
  </si>
  <si>
    <t>Personale - øvrige udgifter</t>
  </si>
  <si>
    <t>Total indenfor ramme</t>
  </si>
  <si>
    <t>Valg til ældreråd</t>
  </si>
  <si>
    <t>Klageråd</t>
  </si>
  <si>
    <t>Efteruddannelse- ADL</t>
  </si>
  <si>
    <t>Delegationsaftaler</t>
  </si>
  <si>
    <t>I forbindelse med budgetlægningen 2017 - 2020 blev der indarbejdet en rammebesparelse med virkning fra 2018 på i alt 306.000 kr. I forbindelse med implementeringen af rammebesparelsen for 2018, samt besparelser for perioden 2018-2021  indgår den samlede budgetoverførsel fra 2017 til 2018.</t>
  </si>
  <si>
    <t>En del af baggrunden for mindreforbruget i vsistationsafdelingen er modtagelse af sygedagpengerefusion fra en ledende medarbejder. Der har hidtil ikke været ansat erstatningsarbejdskraft for vedkommende, der stadig er stadig delvist sygemeldt. Der kan blive behov for ansættelse af erstatingsarbejdskraft.</t>
  </si>
  <si>
    <t>Visitationsafdelingen skal i 2018 bruge ressourcer på opbygge kompetencer til at varetage en tilsynsrolle overfor leverandører af ydelser på ældre- og sundhedsområdet og til at gennemføre disse tilsyn.</t>
  </si>
  <si>
    <t>Virksomhed: Dagtilbud</t>
  </si>
  <si>
    <t>Korrigeret budget 2016 incl. godkendt forbrug</t>
  </si>
  <si>
    <t xml:space="preserve">Børn og Læring er opdelt i h.h.v. dagtilbudsafdelingen og skoleafdelingen. Overordnet ses budgetterne samlet. </t>
  </si>
  <si>
    <t xml:space="preserve">Overskuddet skyldes ubesat stilling siden maj 2016. Man har været meget tilbageholdende med at genbesætte stillingen, da man ville afvente, hvordan den varslede besparelse faldt ud. </t>
  </si>
  <si>
    <t>Pengene forventes anvendt til løsning af opgaver i forbindelse med AULA (brugerportalinitiativ) og tilkøb af tilsyn/godkendelse med private pasningsordninger.</t>
  </si>
  <si>
    <t>Der forventes en samlet tidsforbrug på 10.000 timer inden AULA er implementeret.</t>
  </si>
  <si>
    <t>Nogle af opgaverne ligger decentralt, men mange af dem central.</t>
  </si>
  <si>
    <t>Det er nogle af disse centrale opgaver, vi tænker kunne afholdes indenfor de overførte midler.</t>
  </si>
  <si>
    <t>Virksomhed: Skoler</t>
  </si>
  <si>
    <t>651.47.691.07</t>
  </si>
  <si>
    <t xml:space="preserve">Overskuddet på 161.684 kr. skyldes overførsel fra tidligere år på 310.064 kr. Pengene forventes anvendt til i en periode at kunne opretholde nuværende medarbejderniveau trods besparelsen i 2018. Dertil kommer, at refusion fra Undervisningsministeriet ophører pr. 1/8-2018 i forbindelse med medarbejders frikøb. Medarbejderen forventes at vende tilbage på fuld tid. </t>
  </si>
  <si>
    <t>Virksomhed:   Kultur og Fritid</t>
  </si>
  <si>
    <t>Fritidssamråd</t>
  </si>
  <si>
    <t>Varde Kommunes idrætsråd</t>
  </si>
  <si>
    <t>Varde Kommunes foreningsråd</t>
  </si>
  <si>
    <t>Varde kommunes aftenskoleråd</t>
  </si>
  <si>
    <t>Varde Kommunes kulturelle råd</t>
  </si>
  <si>
    <t>Kunstforening</t>
  </si>
  <si>
    <t>Aktiv kystturisme</t>
  </si>
  <si>
    <t>Virksomhed:   Social &amp; Handicap</t>
  </si>
  <si>
    <t>Udenfor  ramme - 100% overførsel:</t>
  </si>
  <si>
    <t>Virksomhed: Vej og Park</t>
  </si>
  <si>
    <t>Virksomhed: Teknik og Miljø</t>
  </si>
  <si>
    <t>Vedligeholdelsesplaner - ældreboliger + ingeniørtimer mm</t>
  </si>
  <si>
    <t>Forbrugsregistrering</t>
  </si>
  <si>
    <t>Udenfor ramme - 100% overførsel:</t>
  </si>
  <si>
    <t>Administrationsbygninger</t>
  </si>
  <si>
    <t>Kantindrift</t>
  </si>
  <si>
    <t>Drift af kommunebiler</t>
  </si>
  <si>
    <t>Energiibesparende foranstaltninger</t>
  </si>
  <si>
    <t>Drift af WEB-baseret byggesagsarkiv</t>
  </si>
  <si>
    <t>Skimmelsvampeanalyser</t>
  </si>
  <si>
    <t>Kvalitetsstyring af sagsbeh. På natur &amp; miljøområdet</t>
  </si>
  <si>
    <t>Miljønetværk</t>
  </si>
  <si>
    <t>Statsafg for enkeltudvindere og udledn. af spildevand, udg</t>
  </si>
  <si>
    <t>Indtægter ved byggesagsbehandling</t>
  </si>
  <si>
    <t>Gebyrer vedr. hyrevognsbevillinger</t>
  </si>
  <si>
    <t>Administrationsbygninger:</t>
  </si>
  <si>
    <t>Der er i 2017 ekstraordinært indtægt på 545.492 - tilbagebetaling af ejd.skat tidligere år.</t>
  </si>
  <si>
    <t>Virksomhed: Plan &amp; Vækst</t>
  </si>
  <si>
    <t>Planlægning - kommune &amp; lokalplaner</t>
  </si>
  <si>
    <t>Planlægning - administratiionsudgift</t>
  </si>
  <si>
    <t>Bosætning</t>
  </si>
  <si>
    <t>Vækststrategi/vækstuge</t>
  </si>
  <si>
    <t>Turisme</t>
  </si>
  <si>
    <t>Erhvervsservice - fælles udgifter</t>
  </si>
  <si>
    <t>Buiseness Region Esbjerg</t>
  </si>
  <si>
    <t>Væksthus Syddanmark</t>
  </si>
  <si>
    <t>EU OG Internationalt samarbejde i Syddanmark</t>
  </si>
  <si>
    <t>Innovation gennem natur og kunst, kunstlab</t>
  </si>
  <si>
    <t>Vækst i Varde Kommune</t>
  </si>
  <si>
    <t>ProVarde</t>
  </si>
  <si>
    <t>Udviklingsråd</t>
  </si>
  <si>
    <t>Virksomhed:   Borgerservice</t>
  </si>
  <si>
    <t>Opkrævningsgebyr</t>
  </si>
  <si>
    <t>Tinglysningsafgift ved lån til bet. af ejendomskat</t>
  </si>
  <si>
    <t>Beboerklagenævn</t>
  </si>
  <si>
    <t>Huslejenævn</t>
  </si>
  <si>
    <t>Kørerbøger m.m.</t>
  </si>
  <si>
    <t>Pas - køb og salg</t>
  </si>
  <si>
    <t>Vielser - udgifter</t>
  </si>
  <si>
    <t>Vielser - indtægter</t>
  </si>
  <si>
    <t>Mobilportal</t>
  </si>
  <si>
    <t>Diverse gebyrindtægter</t>
  </si>
  <si>
    <t>Øredifference</t>
  </si>
  <si>
    <t>Tolkebistand</t>
  </si>
  <si>
    <t>Regressager - adv.honorar</t>
  </si>
  <si>
    <t>Regressager - øvrige indtægter</t>
  </si>
  <si>
    <t>Handicapkørsel</t>
  </si>
  <si>
    <t>Kørselsstyringssystem</t>
  </si>
  <si>
    <t>Virksomhed:  Jobcenter</t>
  </si>
  <si>
    <t>M-Ploy</t>
  </si>
  <si>
    <t>Lægeerklæringer</t>
  </si>
  <si>
    <t>Projekt - leonardo Da Vinci</t>
  </si>
  <si>
    <t>Virksomhed:  Børn &amp; Familie -  Myndighed og rådgivning</t>
  </si>
  <si>
    <t>Personale - 658.11</t>
  </si>
  <si>
    <t>Materiale og aktivitetsudgifter - 658.11</t>
  </si>
  <si>
    <t>Inventar - 658.11</t>
  </si>
  <si>
    <t>Projekt - faglig ledelse</t>
  </si>
  <si>
    <t>Projekt - KEEP</t>
  </si>
  <si>
    <t>Virksomhed:  Børn &amp; Familie - Adm. og konsulentteamet</t>
  </si>
  <si>
    <t>Personale - 658.12</t>
  </si>
  <si>
    <t>Materiale og aktivitetsudgifter - 658.12</t>
  </si>
  <si>
    <t>Inventar - 658.12</t>
  </si>
  <si>
    <t>Der er et akkumuleret overskud på GIS 635.104 kr.. Denne "opsparing" skal kunne refinansiere ny GIS platform, hvert 5 år</t>
  </si>
  <si>
    <t xml:space="preserve">  m</t>
  </si>
  <si>
    <t>,  ,</t>
  </si>
  <si>
    <t>-</t>
  </si>
</sst>
</file>

<file path=xl/styles.xml><?xml version="1.0" encoding="utf-8"?>
<styleSheet xmlns="http://schemas.openxmlformats.org/spreadsheetml/2006/main" xmlns:mc="http://schemas.openxmlformats.org/markup-compatibility/2006" xmlns:x14ac="http://schemas.microsoft.com/office/spreadsheetml/2009/9/ac" mc:Ignorable="x14ac">
  <fonts count="24" x14ac:knownFonts="1">
    <font>
      <sz val="11"/>
      <color theme="1"/>
      <name val="Calibri"/>
      <family val="2"/>
      <scheme val="minor"/>
    </font>
    <font>
      <sz val="11"/>
      <color rgb="FFFF0000"/>
      <name val="Calibri"/>
      <family val="2"/>
      <scheme val="minor"/>
    </font>
    <font>
      <b/>
      <sz val="11"/>
      <color theme="1"/>
      <name val="Calibri"/>
      <family val="2"/>
      <scheme val="minor"/>
    </font>
    <font>
      <sz val="10"/>
      <name val="Arial"/>
      <family val="2"/>
    </font>
    <font>
      <b/>
      <sz val="12"/>
      <name val="Arial"/>
      <family val="2"/>
    </font>
    <font>
      <b/>
      <sz val="11"/>
      <name val="Arial"/>
      <family val="2"/>
    </font>
    <font>
      <b/>
      <sz val="10"/>
      <name val="Arial"/>
      <family val="2"/>
    </font>
    <font>
      <sz val="10"/>
      <color rgb="FFFF0000"/>
      <name val="Arial"/>
      <family val="2"/>
    </font>
    <font>
      <b/>
      <sz val="10"/>
      <color rgb="FF00B0F0"/>
      <name val="Arial"/>
      <family val="2"/>
    </font>
    <font>
      <sz val="8"/>
      <color rgb="FFFF0000"/>
      <name val="Arial"/>
      <family val="2"/>
    </font>
    <font>
      <sz val="12"/>
      <name val="Arial"/>
      <family val="2"/>
    </font>
    <font>
      <b/>
      <sz val="10"/>
      <color indexed="53"/>
      <name val="Arial"/>
      <family val="2"/>
    </font>
    <font>
      <b/>
      <sz val="10"/>
      <color rgb="FF7030A0"/>
      <name val="Arial"/>
      <family val="2"/>
    </font>
    <font>
      <sz val="9"/>
      <color theme="1"/>
      <name val="Calibri"/>
      <family val="2"/>
      <scheme val="minor"/>
    </font>
    <font>
      <b/>
      <sz val="10"/>
      <color rgb="FF7030A0"/>
      <name val="Verdana"/>
      <family val="2"/>
    </font>
    <font>
      <b/>
      <sz val="10"/>
      <color rgb="FF7030A0"/>
      <name val="Symbol"/>
      <family val="1"/>
      <charset val="2"/>
    </font>
    <font>
      <b/>
      <sz val="7"/>
      <color indexed="36"/>
      <name val="Times New Roman"/>
      <family val="1"/>
    </font>
    <font>
      <b/>
      <sz val="10"/>
      <color indexed="36"/>
      <name val="Verdana"/>
      <family val="2"/>
    </font>
    <font>
      <sz val="10"/>
      <color indexed="12"/>
      <name val="Arial"/>
      <family val="2"/>
    </font>
    <font>
      <b/>
      <sz val="10"/>
      <color indexed="12"/>
      <name val="Arial"/>
      <family val="2"/>
    </font>
    <font>
      <b/>
      <sz val="10"/>
      <color rgb="FFFF0000"/>
      <name val="Arial"/>
      <family val="2"/>
    </font>
    <font>
      <sz val="10"/>
      <name val="Symbol"/>
      <family val="1"/>
      <charset val="2"/>
    </font>
    <font>
      <b/>
      <sz val="10"/>
      <color theme="1"/>
      <name val="Verdana"/>
      <family val="2"/>
    </font>
    <font>
      <b/>
      <sz val="10"/>
      <name val="Verdana"/>
      <family val="2"/>
    </font>
  </fonts>
  <fills count="3">
    <fill>
      <patternFill patternType="none"/>
    </fill>
    <fill>
      <patternFill patternType="gray125"/>
    </fill>
    <fill>
      <patternFill patternType="solid">
        <fgColor rgb="FFFFFF0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2">
    <xf numFmtId="0" fontId="0" fillId="0" borderId="0"/>
    <xf numFmtId="0" fontId="3" fillId="0" borderId="0"/>
  </cellStyleXfs>
  <cellXfs count="133">
    <xf numFmtId="0" fontId="0" fillId="0" borderId="0" xfId="0"/>
    <xf numFmtId="0" fontId="3" fillId="0" borderId="0" xfId="1"/>
    <xf numFmtId="3" fontId="4" fillId="0" borderId="0" xfId="1" applyNumberFormat="1" applyFont="1" applyAlignment="1">
      <alignment horizontal="center"/>
    </xf>
    <xf numFmtId="3" fontId="5" fillId="0" borderId="1" xfId="1" applyNumberFormat="1" applyFont="1" applyBorder="1"/>
    <xf numFmtId="3" fontId="5" fillId="0" borderId="2" xfId="1" applyNumberFormat="1" applyFont="1" applyBorder="1"/>
    <xf numFmtId="3" fontId="3" fillId="0" borderId="2" xfId="1" applyNumberFormat="1" applyBorder="1" applyAlignment="1">
      <alignment horizontal="right" wrapText="1"/>
    </xf>
    <xf numFmtId="3" fontId="3" fillId="0" borderId="3" xfId="1" applyNumberFormat="1" applyBorder="1" applyAlignment="1">
      <alignment horizontal="right" wrapText="1"/>
    </xf>
    <xf numFmtId="3" fontId="3" fillId="0" borderId="4" xfId="1" applyNumberFormat="1" applyBorder="1" applyAlignment="1">
      <alignment horizontal="left"/>
    </xf>
    <xf numFmtId="0" fontId="3" fillId="0" borderId="5" xfId="1" applyBorder="1"/>
    <xf numFmtId="3" fontId="3" fillId="0" borderId="5" xfId="1" applyNumberFormat="1" applyBorder="1" applyAlignment="1">
      <alignment horizontal="left"/>
    </xf>
    <xf numFmtId="3" fontId="3" fillId="0" borderId="5" xfId="1" applyNumberFormat="1" applyBorder="1"/>
    <xf numFmtId="3" fontId="3" fillId="0" borderId="6" xfId="1" applyNumberFormat="1" applyBorder="1"/>
    <xf numFmtId="3" fontId="6" fillId="0" borderId="7" xfId="1" applyNumberFormat="1" applyFont="1" applyBorder="1" applyAlignment="1">
      <alignment horizontal="left"/>
    </xf>
    <xf numFmtId="3" fontId="3" fillId="0" borderId="0" xfId="1" applyNumberFormat="1" applyBorder="1" applyAlignment="1">
      <alignment horizontal="left"/>
    </xf>
    <xf numFmtId="3" fontId="3" fillId="0" borderId="0" xfId="1" applyNumberFormat="1" applyBorder="1"/>
    <xf numFmtId="3" fontId="3" fillId="0" borderId="8" xfId="1" applyNumberFormat="1" applyBorder="1"/>
    <xf numFmtId="0" fontId="0" fillId="0" borderId="7" xfId="0" applyBorder="1"/>
    <xf numFmtId="3" fontId="3" fillId="0" borderId="8" xfId="1" applyNumberFormat="1" applyFont="1" applyBorder="1"/>
    <xf numFmtId="3" fontId="3" fillId="0" borderId="7" xfId="1" applyNumberFormat="1" applyFont="1" applyBorder="1" applyAlignment="1">
      <alignment horizontal="left"/>
    </xf>
    <xf numFmtId="0" fontId="0" fillId="0" borderId="7" xfId="0" applyFill="1" applyBorder="1"/>
    <xf numFmtId="3" fontId="3" fillId="0" borderId="9" xfId="1" applyNumberFormat="1" applyBorder="1"/>
    <xf numFmtId="3" fontId="3" fillId="0" borderId="10" xfId="1" applyNumberFormat="1" applyFont="1" applyBorder="1"/>
    <xf numFmtId="3" fontId="3" fillId="2" borderId="8" xfId="1" applyNumberFormat="1" applyFill="1" applyBorder="1"/>
    <xf numFmtId="3" fontId="3" fillId="0" borderId="7" xfId="1" applyNumberFormat="1" applyBorder="1" applyAlignment="1">
      <alignment horizontal="left"/>
    </xf>
    <xf numFmtId="0" fontId="6" fillId="0" borderId="7" xfId="1" applyFont="1" applyBorder="1"/>
    <xf numFmtId="0" fontId="3" fillId="0" borderId="7" xfId="1" applyBorder="1"/>
    <xf numFmtId="0" fontId="3" fillId="0" borderId="7" xfId="1" applyFont="1" applyBorder="1"/>
    <xf numFmtId="0" fontId="3" fillId="0" borderId="0" xfId="1" applyFont="1"/>
    <xf numFmtId="3" fontId="3" fillId="0" borderId="0" xfId="1" applyNumberFormat="1" applyFont="1" applyBorder="1" applyAlignment="1">
      <alignment horizontal="left"/>
    </xf>
    <xf numFmtId="3" fontId="3" fillId="0" borderId="0" xfId="1" applyNumberFormat="1" applyFont="1" applyBorder="1"/>
    <xf numFmtId="3" fontId="7" fillId="0" borderId="8" xfId="1" applyNumberFormat="1" applyFont="1" applyBorder="1"/>
    <xf numFmtId="3" fontId="3" fillId="0" borderId="8" xfId="1" applyNumberFormat="1" applyFill="1" applyBorder="1"/>
    <xf numFmtId="3" fontId="3" fillId="0" borderId="11" xfId="1" applyNumberFormat="1" applyBorder="1"/>
    <xf numFmtId="0" fontId="3" fillId="0" borderId="9" xfId="1" applyBorder="1"/>
    <xf numFmtId="3" fontId="6" fillId="0" borderId="10" xfId="1" applyNumberFormat="1" applyFont="1" applyBorder="1"/>
    <xf numFmtId="3" fontId="4" fillId="0" borderId="12" xfId="1" applyNumberFormat="1" applyFont="1" applyBorder="1"/>
    <xf numFmtId="3" fontId="4" fillId="0" borderId="13" xfId="1" applyNumberFormat="1" applyFont="1" applyBorder="1"/>
    <xf numFmtId="3" fontId="4" fillId="0" borderId="14" xfId="1" applyNumberFormat="1" applyFont="1" applyBorder="1"/>
    <xf numFmtId="3" fontId="3" fillId="2" borderId="0" xfId="1" applyNumberFormat="1" applyFill="1"/>
    <xf numFmtId="3" fontId="3" fillId="0" borderId="0" xfId="1" applyNumberFormat="1" applyFill="1" applyBorder="1"/>
    <xf numFmtId="0" fontId="3" fillId="0" borderId="0" xfId="1" applyBorder="1"/>
    <xf numFmtId="3" fontId="3" fillId="0" borderId="9" xfId="1" applyNumberFormat="1" applyFont="1" applyBorder="1"/>
    <xf numFmtId="3" fontId="3" fillId="0" borderId="8" xfId="1" applyNumberFormat="1" applyFont="1" applyFill="1" applyBorder="1"/>
    <xf numFmtId="0" fontId="8" fillId="0" borderId="7" xfId="1" applyFont="1" applyBorder="1"/>
    <xf numFmtId="0" fontId="8" fillId="0" borderId="0" xfId="1" applyFont="1" applyBorder="1"/>
    <xf numFmtId="3" fontId="8" fillId="0" borderId="0" xfId="1" applyNumberFormat="1" applyFont="1" applyBorder="1" applyAlignment="1">
      <alignment horizontal="left"/>
    </xf>
    <xf numFmtId="3" fontId="8" fillId="0" borderId="9" xfId="1" applyNumberFormat="1" applyFont="1" applyBorder="1"/>
    <xf numFmtId="3" fontId="8" fillId="0" borderId="10" xfId="1" applyNumberFormat="1" applyFont="1" applyBorder="1"/>
    <xf numFmtId="3" fontId="3" fillId="2" borderId="8" xfId="1" applyNumberFormat="1" applyFont="1" applyFill="1" applyBorder="1"/>
    <xf numFmtId="3" fontId="3" fillId="0" borderId="10" xfId="1" applyNumberFormat="1" applyFont="1" applyFill="1" applyBorder="1"/>
    <xf numFmtId="3" fontId="3" fillId="2" borderId="0" xfId="1" applyNumberFormat="1" applyFont="1" applyFill="1" applyBorder="1"/>
    <xf numFmtId="3" fontId="9" fillId="0" borderId="0" xfId="1" applyNumberFormat="1" applyFont="1" applyBorder="1" applyAlignment="1">
      <alignment horizontal="left"/>
    </xf>
    <xf numFmtId="0" fontId="3" fillId="0" borderId="0" xfId="1" applyFont="1" applyBorder="1"/>
    <xf numFmtId="3" fontId="8" fillId="0" borderId="0" xfId="1" applyNumberFormat="1" applyFont="1" applyBorder="1"/>
    <xf numFmtId="3" fontId="8" fillId="0" borderId="8" xfId="1" applyNumberFormat="1" applyFont="1" applyBorder="1"/>
    <xf numFmtId="3" fontId="10" fillId="0" borderId="13" xfId="1" applyNumberFormat="1" applyFont="1" applyBorder="1"/>
    <xf numFmtId="3" fontId="4" fillId="0" borderId="0" xfId="1" applyNumberFormat="1" applyFont="1" applyBorder="1"/>
    <xf numFmtId="3" fontId="3" fillId="0" borderId="0" xfId="1" applyNumberFormat="1"/>
    <xf numFmtId="3" fontId="10" fillId="0" borderId="0" xfId="1" applyNumberFormat="1" applyFont="1" applyBorder="1"/>
    <xf numFmtId="3" fontId="7" fillId="0" borderId="10" xfId="1" applyNumberFormat="1" applyFont="1" applyBorder="1"/>
    <xf numFmtId="0" fontId="11" fillId="0" borderId="0" xfId="1" applyFont="1" applyBorder="1"/>
    <xf numFmtId="3" fontId="11" fillId="0" borderId="0" xfId="1" applyNumberFormat="1" applyFont="1" applyBorder="1" applyAlignment="1">
      <alignment horizontal="left"/>
    </xf>
    <xf numFmtId="3" fontId="12" fillId="0" borderId="8" xfId="1" applyNumberFormat="1" applyFont="1" applyBorder="1"/>
    <xf numFmtId="0" fontId="13" fillId="0" borderId="0" xfId="0" applyFont="1"/>
    <xf numFmtId="0" fontId="6" fillId="0" borderId="0" xfId="1" applyFont="1" applyBorder="1"/>
    <xf numFmtId="3" fontId="6" fillId="0" borderId="0" xfId="1" applyNumberFormat="1" applyFont="1" applyBorder="1" applyAlignment="1">
      <alignment horizontal="left"/>
    </xf>
    <xf numFmtId="3" fontId="6" fillId="0" borderId="0" xfId="1" applyNumberFormat="1" applyFont="1" applyBorder="1"/>
    <xf numFmtId="3" fontId="6" fillId="0" borderId="8" xfId="1" applyNumberFormat="1" applyFont="1" applyBorder="1"/>
    <xf numFmtId="3" fontId="3" fillId="0" borderId="7" xfId="1" applyNumberFormat="1" applyBorder="1"/>
    <xf numFmtId="3" fontId="4" fillId="0" borderId="15" xfId="1" applyNumberFormat="1" applyFont="1" applyBorder="1"/>
    <xf numFmtId="3" fontId="4" fillId="0" borderId="16" xfId="1" applyNumberFormat="1" applyFont="1" applyBorder="1"/>
    <xf numFmtId="3" fontId="10" fillId="0" borderId="16" xfId="1" applyNumberFormat="1" applyFont="1" applyBorder="1"/>
    <xf numFmtId="3" fontId="4" fillId="0" borderId="17" xfId="1" applyNumberFormat="1" applyFont="1" applyBorder="1"/>
    <xf numFmtId="3" fontId="6" fillId="2" borderId="0" xfId="1" applyNumberFormat="1" applyFont="1" applyFill="1"/>
    <xf numFmtId="0" fontId="1" fillId="0" borderId="0" xfId="0" applyFont="1"/>
    <xf numFmtId="0" fontId="9" fillId="0" borderId="0" xfId="1" applyFont="1" applyBorder="1" applyAlignment="1">
      <alignment horizontal="left"/>
    </xf>
    <xf numFmtId="3" fontId="7" fillId="0" borderId="0" xfId="1" applyNumberFormat="1" applyFont="1" applyBorder="1"/>
    <xf numFmtId="3" fontId="3" fillId="0" borderId="10" xfId="1" applyNumberFormat="1" applyBorder="1"/>
    <xf numFmtId="3" fontId="7" fillId="0" borderId="0" xfId="1" applyNumberFormat="1" applyFont="1" applyBorder="1" applyAlignment="1">
      <alignment horizontal="left"/>
    </xf>
    <xf numFmtId="0" fontId="3" fillId="0" borderId="7" xfId="1" applyFont="1" applyFill="1" applyBorder="1"/>
    <xf numFmtId="3" fontId="7" fillId="0" borderId="8" xfId="1" applyNumberFormat="1" applyFont="1" applyFill="1" applyBorder="1"/>
    <xf numFmtId="0" fontId="3" fillId="0" borderId="0" xfId="1" applyFont="1" applyFill="1" applyBorder="1"/>
    <xf numFmtId="3" fontId="3" fillId="0" borderId="7" xfId="1" applyNumberFormat="1" applyFill="1" applyBorder="1" applyAlignment="1">
      <alignment horizontal="left"/>
    </xf>
    <xf numFmtId="3" fontId="3" fillId="0" borderId="11" xfId="1" applyNumberFormat="1" applyBorder="1" applyAlignment="1">
      <alignment horizontal="left"/>
    </xf>
    <xf numFmtId="3" fontId="3" fillId="0" borderId="9" xfId="1" applyNumberFormat="1" applyBorder="1" applyAlignment="1">
      <alignment horizontal="left"/>
    </xf>
    <xf numFmtId="0" fontId="2" fillId="0" borderId="0" xfId="0" applyFont="1"/>
    <xf numFmtId="0" fontId="6" fillId="0" borderId="0" xfId="1" applyFont="1"/>
    <xf numFmtId="0" fontId="3" fillId="0" borderId="0" xfId="1" applyBorder="1" applyAlignment="1">
      <alignment horizontal="left"/>
    </xf>
    <xf numFmtId="3" fontId="3" fillId="0" borderId="0" xfId="1" applyNumberFormat="1" applyFill="1" applyBorder="1" applyAlignment="1">
      <alignment horizontal="left"/>
    </xf>
    <xf numFmtId="3" fontId="6" fillId="0" borderId="0" xfId="1" applyNumberFormat="1" applyFont="1" applyFill="1" applyBorder="1"/>
    <xf numFmtId="0" fontId="6" fillId="0" borderId="0" xfId="1" applyFont="1" applyFill="1"/>
    <xf numFmtId="3" fontId="6" fillId="0" borderId="7" xfId="1" applyNumberFormat="1" applyFont="1" applyFill="1" applyBorder="1" applyAlignment="1">
      <alignment horizontal="left"/>
    </xf>
    <xf numFmtId="0" fontId="3" fillId="0" borderId="0" xfId="1" applyFill="1"/>
    <xf numFmtId="3" fontId="3" fillId="0" borderId="0" xfId="1" applyNumberFormat="1" applyFill="1"/>
    <xf numFmtId="0" fontId="3" fillId="0" borderId="0" xfId="1" applyFill="1" applyAlignment="1"/>
    <xf numFmtId="3" fontId="7" fillId="0" borderId="7" xfId="1" applyNumberFormat="1" applyFont="1" applyBorder="1" applyAlignment="1">
      <alignment horizontal="left"/>
    </xf>
    <xf numFmtId="0" fontId="7" fillId="0" borderId="0" xfId="1" applyFont="1" applyBorder="1"/>
    <xf numFmtId="3" fontId="7" fillId="0" borderId="9" xfId="1" applyNumberFormat="1" applyFont="1" applyBorder="1"/>
    <xf numFmtId="0" fontId="0" fillId="0" borderId="0" xfId="0" applyBorder="1"/>
    <xf numFmtId="0" fontId="18" fillId="0" borderId="0" xfId="1" applyFont="1"/>
    <xf numFmtId="3" fontId="0" fillId="0" borderId="9" xfId="0" applyNumberFormat="1" applyBorder="1"/>
    <xf numFmtId="3" fontId="3" fillId="0" borderId="10" xfId="1" applyNumberFormat="1" applyFill="1" applyBorder="1"/>
    <xf numFmtId="3" fontId="3" fillId="2" borderId="10" xfId="1" applyNumberFormat="1" applyFill="1" applyBorder="1"/>
    <xf numFmtId="0" fontId="3" fillId="0" borderId="0" xfId="1" applyAlignment="1">
      <alignment horizontal="left" wrapText="1"/>
    </xf>
    <xf numFmtId="3" fontId="18" fillId="0" borderId="0" xfId="1" applyNumberFormat="1" applyFont="1" applyFill="1" applyBorder="1" applyAlignment="1">
      <alignment horizontal="right"/>
    </xf>
    <xf numFmtId="3" fontId="18" fillId="0" borderId="0" xfId="1" applyNumberFormat="1" applyFont="1" applyFill="1" applyBorder="1" applyAlignment="1">
      <alignment horizontal="left"/>
    </xf>
    <xf numFmtId="0" fontId="3" fillId="0" borderId="11" xfId="1" applyBorder="1"/>
    <xf numFmtId="3" fontId="18" fillId="0" borderId="0" xfId="1" applyNumberFormat="1" applyFont="1" applyFill="1" applyBorder="1"/>
    <xf numFmtId="3" fontId="19" fillId="0" borderId="0" xfId="1" applyNumberFormat="1" applyFont="1" applyFill="1" applyBorder="1"/>
    <xf numFmtId="3" fontId="20" fillId="0" borderId="8" xfId="1" applyNumberFormat="1" applyFont="1" applyBorder="1"/>
    <xf numFmtId="3" fontId="20" fillId="0" borderId="0" xfId="1" applyNumberFormat="1" applyFont="1" applyBorder="1" applyAlignment="1">
      <alignment horizontal="left"/>
    </xf>
    <xf numFmtId="0" fontId="0" fillId="0" borderId="8" xfId="0" applyBorder="1"/>
    <xf numFmtId="3" fontId="0" fillId="0" borderId="8" xfId="0" applyNumberFormat="1" applyBorder="1"/>
    <xf numFmtId="3" fontId="21" fillId="0" borderId="0" xfId="0" applyNumberFormat="1" applyFont="1" applyAlignment="1">
      <alignment vertical="center"/>
    </xf>
    <xf numFmtId="3" fontId="5" fillId="0" borderId="1" xfId="1" applyNumberFormat="1" applyFont="1" applyBorder="1" applyAlignment="1">
      <alignment wrapText="1"/>
    </xf>
    <xf numFmtId="0" fontId="6" fillId="0" borderId="0" xfId="1" applyFont="1" applyAlignment="1">
      <alignment horizontal="left" wrapText="1"/>
    </xf>
    <xf numFmtId="0" fontId="2" fillId="0" borderId="0" xfId="0" applyFont="1" applyBorder="1"/>
    <xf numFmtId="3" fontId="4" fillId="0" borderId="0" xfId="1" applyNumberFormat="1" applyFont="1" applyAlignment="1">
      <alignment horizontal="center"/>
    </xf>
    <xf numFmtId="0" fontId="14" fillId="0" borderId="0" xfId="0" applyFont="1" applyAlignment="1">
      <alignment horizontal="left" wrapText="1"/>
    </xf>
    <xf numFmtId="0" fontId="14" fillId="0" borderId="0" xfId="0" quotePrefix="1" applyFont="1" applyAlignment="1">
      <alignment horizontal="left" vertical="center"/>
    </xf>
    <xf numFmtId="0" fontId="15" fillId="0" borderId="0" xfId="0" applyFont="1" applyAlignment="1">
      <alignment horizontal="left" vertical="center"/>
    </xf>
    <xf numFmtId="3" fontId="5" fillId="0" borderId="1" xfId="1" applyNumberFormat="1" applyFont="1" applyBorder="1" applyAlignment="1">
      <alignment horizontal="left" wrapText="1"/>
    </xf>
    <xf numFmtId="3" fontId="5" fillId="0" borderId="2" xfId="1" applyNumberFormat="1" applyFont="1" applyBorder="1" applyAlignment="1">
      <alignment horizontal="left" wrapText="1"/>
    </xf>
    <xf numFmtId="0" fontId="14" fillId="0" borderId="0" xfId="0" applyFont="1" applyAlignment="1">
      <alignment horizontal="left" vertical="center" wrapText="1"/>
    </xf>
    <xf numFmtId="0" fontId="15" fillId="0" borderId="0" xfId="0" quotePrefix="1" applyFont="1" applyAlignment="1">
      <alignment horizontal="left" vertical="center" wrapText="1"/>
    </xf>
    <xf numFmtId="0" fontId="15" fillId="0" borderId="0" xfId="0" applyFont="1" applyAlignment="1">
      <alignment horizontal="left" vertical="center" wrapText="1"/>
    </xf>
    <xf numFmtId="0" fontId="14" fillId="0" borderId="0" xfId="0" quotePrefix="1" applyFont="1" applyAlignment="1">
      <alignment horizontal="left" wrapText="1"/>
    </xf>
    <xf numFmtId="0" fontId="14" fillId="0" borderId="0" xfId="0" quotePrefix="1" applyFont="1" applyAlignment="1">
      <alignment horizontal="left" vertical="center" wrapText="1"/>
    </xf>
    <xf numFmtId="0" fontId="23" fillId="0" borderId="0" xfId="0" applyFont="1" applyAlignment="1">
      <alignment horizontal="left" vertical="center" wrapText="1"/>
    </xf>
    <xf numFmtId="0" fontId="6" fillId="0" borderId="0" xfId="1" applyFont="1" applyAlignment="1">
      <alignment horizontal="left" wrapText="1"/>
    </xf>
    <xf numFmtId="0" fontId="22" fillId="0" borderId="0" xfId="0" applyFont="1" applyAlignment="1">
      <alignment horizontal="left" vertical="center" wrapText="1"/>
    </xf>
    <xf numFmtId="0" fontId="3" fillId="0" borderId="0" xfId="1" applyFont="1" applyAlignment="1">
      <alignment horizontal="left" wrapText="1"/>
    </xf>
    <xf numFmtId="0" fontId="3" fillId="0" borderId="0" xfId="1" applyAlignment="1">
      <alignment horizontal="left" wrapText="1"/>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theme/theme1.xml><?xml version="1.0" encoding="utf-8"?>
<a:theme xmlns:a="http://schemas.openxmlformats.org/drawingml/2006/main" name="Office-tema">
  <a:themeElements>
    <a:clrScheme name="Kont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ontor">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N23" sqref="N23"/>
    </sheetView>
  </sheetViews>
  <sheetFormatPr defaultRowHeight="15" x14ac:dyDescent="0.25"/>
  <cols>
    <col min="1" max="1" width="25.140625" customWidth="1"/>
    <col min="4" max="4" width="11.140625" customWidth="1"/>
    <col min="5" max="5" width="10.28515625" customWidth="1"/>
    <col min="6" max="6" width="11.5703125" customWidth="1"/>
  </cols>
  <sheetData>
    <row r="1" spans="1:6" ht="15.75" x14ac:dyDescent="0.25">
      <c r="A1" s="117" t="s">
        <v>0</v>
      </c>
      <c r="B1" s="117"/>
      <c r="C1" s="117"/>
      <c r="D1" s="117"/>
      <c r="E1" s="117"/>
      <c r="F1" s="117"/>
    </row>
    <row r="2" spans="1:6" ht="15.75" x14ac:dyDescent="0.25">
      <c r="A2" s="117" t="s">
        <v>1</v>
      </c>
      <c r="B2" s="117"/>
      <c r="C2" s="117"/>
      <c r="D2" s="117"/>
      <c r="E2" s="117"/>
      <c r="F2" s="117"/>
    </row>
    <row r="3" spans="1:6" ht="15.75" x14ac:dyDescent="0.25">
      <c r="A3" s="117" t="s">
        <v>2</v>
      </c>
      <c r="B3" s="117"/>
      <c r="C3" s="117"/>
      <c r="D3" s="117"/>
      <c r="E3" s="117"/>
      <c r="F3" s="117"/>
    </row>
    <row r="4" spans="1:6" ht="15.75" x14ac:dyDescent="0.25">
      <c r="A4" s="1"/>
      <c r="B4" s="2"/>
      <c r="C4" s="2"/>
      <c r="D4" s="2"/>
      <c r="E4" s="2"/>
      <c r="F4" s="2"/>
    </row>
    <row r="5" spans="1:6" ht="39" x14ac:dyDescent="0.25">
      <c r="A5" s="3" t="s">
        <v>3</v>
      </c>
      <c r="B5" s="4"/>
      <c r="C5" s="4"/>
      <c r="D5" s="5" t="s">
        <v>4</v>
      </c>
      <c r="E5" s="5" t="s">
        <v>5</v>
      </c>
      <c r="F5" s="6" t="s">
        <v>6</v>
      </c>
    </row>
    <row r="6" spans="1:6" x14ac:dyDescent="0.25">
      <c r="A6" s="7"/>
      <c r="B6" s="8"/>
      <c r="C6" s="9"/>
      <c r="D6" s="10"/>
      <c r="E6" s="10"/>
      <c r="F6" s="11"/>
    </row>
    <row r="7" spans="1:6" x14ac:dyDescent="0.25">
      <c r="A7" s="12" t="s">
        <v>7</v>
      </c>
      <c r="B7" s="1"/>
      <c r="C7" s="13"/>
      <c r="D7" s="1"/>
      <c r="E7" s="14"/>
      <c r="F7" s="15"/>
    </row>
    <row r="8" spans="1:6" x14ac:dyDescent="0.25">
      <c r="A8" s="12" t="s">
        <v>8</v>
      </c>
      <c r="B8" s="1"/>
      <c r="C8" s="13"/>
      <c r="D8" s="14"/>
      <c r="E8" s="14"/>
      <c r="F8" s="15"/>
    </row>
    <row r="9" spans="1:6" x14ac:dyDescent="0.25">
      <c r="A9" s="16" t="s">
        <v>9</v>
      </c>
      <c r="B9" s="1"/>
      <c r="C9" s="13"/>
      <c r="D9" s="14">
        <v>6846232</v>
      </c>
      <c r="E9" s="14">
        <v>6769549</v>
      </c>
      <c r="F9" s="17">
        <f>D9-E9</f>
        <v>76683</v>
      </c>
    </row>
    <row r="10" spans="1:6" x14ac:dyDescent="0.25">
      <c r="A10" s="18" t="s">
        <v>11</v>
      </c>
      <c r="B10" s="1"/>
      <c r="C10" s="13"/>
      <c r="D10" s="14">
        <v>229830</v>
      </c>
      <c r="E10" s="14">
        <v>290167</v>
      </c>
      <c r="F10" s="17">
        <f>D10-E10</f>
        <v>-60337</v>
      </c>
    </row>
    <row r="11" spans="1:6" x14ac:dyDescent="0.25">
      <c r="A11" s="16" t="s">
        <v>12</v>
      </c>
      <c r="B11" s="1"/>
      <c r="C11" s="13"/>
      <c r="D11" s="14">
        <v>0</v>
      </c>
      <c r="E11" s="14">
        <v>456</v>
      </c>
      <c r="F11" s="17">
        <f>D11-E11</f>
        <v>-456</v>
      </c>
    </row>
    <row r="12" spans="1:6" x14ac:dyDescent="0.25">
      <c r="A12" s="16" t="s">
        <v>13</v>
      </c>
      <c r="B12" s="1"/>
      <c r="C12" s="13"/>
      <c r="D12" s="14">
        <v>0</v>
      </c>
      <c r="E12" s="14">
        <v>0</v>
      </c>
      <c r="F12" s="17">
        <f>D12-E12</f>
        <v>0</v>
      </c>
    </row>
    <row r="13" spans="1:6" x14ac:dyDescent="0.25">
      <c r="A13" s="19" t="s">
        <v>14</v>
      </c>
      <c r="B13" s="1"/>
      <c r="C13" s="13"/>
      <c r="D13" s="20">
        <v>0</v>
      </c>
      <c r="E13" s="20">
        <v>0</v>
      </c>
      <c r="F13" s="21">
        <f>D13-E13</f>
        <v>0</v>
      </c>
    </row>
    <row r="14" spans="1:6" x14ac:dyDescent="0.25">
      <c r="A14" s="18"/>
      <c r="B14" s="1"/>
      <c r="C14" s="13"/>
      <c r="D14" s="14">
        <f>SUM(D9:D13)</f>
        <v>7076062</v>
      </c>
      <c r="E14" s="14">
        <f>SUM(E9:E13)</f>
        <v>7060172</v>
      </c>
      <c r="F14" s="22">
        <f>SUM(F9:F13)</f>
        <v>15890</v>
      </c>
    </row>
    <row r="15" spans="1:6" x14ac:dyDescent="0.25">
      <c r="A15" s="23"/>
      <c r="B15" s="1"/>
      <c r="C15" s="13"/>
      <c r="D15" s="14"/>
      <c r="E15" s="14"/>
      <c r="F15" s="15"/>
    </row>
    <row r="16" spans="1:6" x14ac:dyDescent="0.25">
      <c r="A16" s="24" t="s">
        <v>15</v>
      </c>
      <c r="B16" s="1"/>
      <c r="C16" s="13"/>
      <c r="D16" s="14">
        <v>2538291</v>
      </c>
      <c r="E16" s="14">
        <v>2495956</v>
      </c>
      <c r="F16" s="17">
        <f>D16-E16</f>
        <v>42335</v>
      </c>
    </row>
    <row r="17" spans="1:6" x14ac:dyDescent="0.25">
      <c r="A17" s="25"/>
      <c r="B17" s="1"/>
      <c r="C17" s="13"/>
      <c r="D17" s="14"/>
      <c r="E17" s="14"/>
      <c r="F17" s="15"/>
    </row>
    <row r="18" spans="1:6" x14ac:dyDescent="0.25">
      <c r="A18" s="24" t="s">
        <v>16</v>
      </c>
      <c r="B18" s="1"/>
      <c r="C18" s="13"/>
      <c r="D18" s="14"/>
      <c r="E18" s="14"/>
      <c r="F18" s="15"/>
    </row>
    <row r="19" spans="1:6" x14ac:dyDescent="0.25">
      <c r="A19" s="26" t="s">
        <v>17</v>
      </c>
      <c r="B19" s="27" t="s">
        <v>18</v>
      </c>
      <c r="C19" s="28"/>
      <c r="D19" s="29">
        <v>170980</v>
      </c>
      <c r="E19" s="29">
        <v>183077</v>
      </c>
      <c r="F19" s="30">
        <v>0</v>
      </c>
    </row>
    <row r="20" spans="1:6" x14ac:dyDescent="0.25">
      <c r="A20" s="26" t="s">
        <v>19</v>
      </c>
      <c r="B20" s="1" t="s">
        <v>20</v>
      </c>
      <c r="C20" s="13"/>
      <c r="D20" s="14">
        <v>8985634</v>
      </c>
      <c r="E20" s="14">
        <v>8166939</v>
      </c>
      <c r="F20" s="15">
        <f>D20-E20</f>
        <v>818695</v>
      </c>
    </row>
    <row r="21" spans="1:6" x14ac:dyDescent="0.25">
      <c r="A21" s="26" t="s">
        <v>21</v>
      </c>
      <c r="B21" s="1" t="s">
        <v>22</v>
      </c>
      <c r="C21" s="13"/>
      <c r="D21" s="14">
        <v>0</v>
      </c>
      <c r="E21" s="14">
        <v>13533</v>
      </c>
      <c r="F21" s="30">
        <v>0</v>
      </c>
    </row>
    <row r="22" spans="1:6" x14ac:dyDescent="0.25">
      <c r="A22" s="18" t="s">
        <v>23</v>
      </c>
      <c r="B22" s="1" t="s">
        <v>24</v>
      </c>
      <c r="C22" s="13"/>
      <c r="D22" s="14">
        <f>1264319-66350</f>
        <v>1197969</v>
      </c>
      <c r="E22" s="14">
        <v>1004125</v>
      </c>
      <c r="F22" s="15">
        <f>D22-E22</f>
        <v>193844</v>
      </c>
    </row>
    <row r="23" spans="1:6" x14ac:dyDescent="0.25">
      <c r="A23" s="25" t="s">
        <v>25</v>
      </c>
      <c r="B23" s="1"/>
      <c r="C23" s="13"/>
      <c r="D23" s="14">
        <v>1197862</v>
      </c>
      <c r="E23" s="14">
        <v>304784</v>
      </c>
      <c r="F23" s="15">
        <f>D23-E23</f>
        <v>893078</v>
      </c>
    </row>
    <row r="24" spans="1:6" x14ac:dyDescent="0.25">
      <c r="A24" s="25" t="s">
        <v>26</v>
      </c>
      <c r="B24" s="1"/>
      <c r="C24" s="13"/>
      <c r="D24" s="14">
        <v>10000</v>
      </c>
      <c r="E24" s="14">
        <v>10018</v>
      </c>
      <c r="F24" s="15"/>
    </row>
    <row r="25" spans="1:6" x14ac:dyDescent="0.25">
      <c r="A25" s="25" t="s">
        <v>27</v>
      </c>
      <c r="B25" s="1"/>
      <c r="C25" s="13"/>
      <c r="D25" s="14">
        <v>75610</v>
      </c>
      <c r="E25" s="14">
        <v>36955</v>
      </c>
      <c r="F25" s="30">
        <v>0</v>
      </c>
    </row>
    <row r="26" spans="1:6" x14ac:dyDescent="0.25">
      <c r="A26" s="25" t="s">
        <v>28</v>
      </c>
      <c r="B26" s="1"/>
      <c r="C26" s="13"/>
      <c r="D26" s="14">
        <v>26360</v>
      </c>
      <c r="E26" s="14">
        <v>26311</v>
      </c>
      <c r="F26" s="30">
        <v>0</v>
      </c>
    </row>
    <row r="27" spans="1:6" x14ac:dyDescent="0.25">
      <c r="A27" s="25" t="s">
        <v>29</v>
      </c>
      <c r="B27" s="1"/>
      <c r="C27" s="13"/>
      <c r="D27" s="14">
        <v>64670</v>
      </c>
      <c r="E27" s="14">
        <v>73433</v>
      </c>
      <c r="F27" s="30">
        <v>0</v>
      </c>
    </row>
    <row r="28" spans="1:6" x14ac:dyDescent="0.25">
      <c r="A28" s="25" t="s">
        <v>30</v>
      </c>
      <c r="B28" s="1"/>
      <c r="C28" s="13"/>
      <c r="D28" s="14">
        <v>34730</v>
      </c>
      <c r="E28" s="14">
        <v>48570</v>
      </c>
      <c r="F28" s="30">
        <v>0</v>
      </c>
    </row>
    <row r="29" spans="1:6" x14ac:dyDescent="0.25">
      <c r="A29" s="25" t="s">
        <v>31</v>
      </c>
      <c r="B29" s="1"/>
      <c r="C29" s="13"/>
      <c r="D29" s="14">
        <v>80300</v>
      </c>
      <c r="E29" s="14">
        <v>68751</v>
      </c>
      <c r="F29" s="30">
        <v>0</v>
      </c>
    </row>
    <row r="30" spans="1:6" x14ac:dyDescent="0.25">
      <c r="A30" s="25" t="s">
        <v>32</v>
      </c>
      <c r="B30" s="1"/>
      <c r="C30" s="13"/>
      <c r="D30" s="14">
        <v>100000</v>
      </c>
      <c r="E30" s="14">
        <v>100000</v>
      </c>
      <c r="F30" s="30">
        <v>0</v>
      </c>
    </row>
    <row r="31" spans="1:6" x14ac:dyDescent="0.25">
      <c r="A31" s="25" t="s">
        <v>33</v>
      </c>
      <c r="B31" s="1"/>
      <c r="C31" s="13"/>
      <c r="D31" s="14">
        <v>500000</v>
      </c>
      <c r="E31" s="14">
        <v>500000</v>
      </c>
      <c r="F31" s="30">
        <v>0</v>
      </c>
    </row>
    <row r="32" spans="1:6" x14ac:dyDescent="0.25">
      <c r="A32" s="25" t="s">
        <v>34</v>
      </c>
      <c r="B32" s="1"/>
      <c r="C32" s="13"/>
      <c r="D32" s="14">
        <v>437180</v>
      </c>
      <c r="E32" s="14">
        <v>0</v>
      </c>
      <c r="F32" s="17">
        <v>0</v>
      </c>
    </row>
    <row r="33" spans="1:6" x14ac:dyDescent="0.25">
      <c r="A33" s="25" t="s">
        <v>35</v>
      </c>
      <c r="B33" s="1"/>
      <c r="C33" s="13"/>
      <c r="D33" s="14">
        <v>82770</v>
      </c>
      <c r="E33" s="14">
        <v>0</v>
      </c>
      <c r="F33" s="30">
        <v>0</v>
      </c>
    </row>
    <row r="34" spans="1:6" x14ac:dyDescent="0.25">
      <c r="A34" s="25" t="s">
        <v>36</v>
      </c>
      <c r="B34" s="1"/>
      <c r="C34" s="13"/>
      <c r="D34" s="14">
        <v>1870185</v>
      </c>
      <c r="E34" s="14">
        <v>1879677</v>
      </c>
      <c r="F34" s="17">
        <v>0</v>
      </c>
    </row>
    <row r="35" spans="1:6" x14ac:dyDescent="0.25">
      <c r="A35" s="25" t="s">
        <v>37</v>
      </c>
      <c r="B35" s="1"/>
      <c r="C35" s="13"/>
      <c r="D35" s="20">
        <f>783950+300000</f>
        <v>1083950</v>
      </c>
      <c r="E35" s="20">
        <f>1031887+1082+41517</f>
        <v>1074486</v>
      </c>
      <c r="F35" s="21">
        <f>D35-E35</f>
        <v>9464</v>
      </c>
    </row>
    <row r="36" spans="1:6" x14ac:dyDescent="0.25">
      <c r="A36" s="25"/>
      <c r="B36" s="1"/>
      <c r="C36" s="13"/>
      <c r="D36" s="14">
        <f>SUM(D19:D35)</f>
        <v>15918200</v>
      </c>
      <c r="E36" s="14">
        <f>SUM(E19:E35)</f>
        <v>13490659</v>
      </c>
      <c r="F36" s="31">
        <f>SUM(F19:F35)</f>
        <v>1915081</v>
      </c>
    </row>
    <row r="37" spans="1:6" x14ac:dyDescent="0.25">
      <c r="A37" s="32"/>
      <c r="B37" s="33"/>
      <c r="C37" s="20"/>
      <c r="D37" s="20"/>
      <c r="E37" s="20"/>
      <c r="F37" s="34"/>
    </row>
    <row r="38" spans="1:6" ht="16.5" thickBot="1" x14ac:dyDescent="0.3">
      <c r="A38" s="35" t="s">
        <v>38</v>
      </c>
      <c r="B38" s="36"/>
      <c r="C38" s="36"/>
      <c r="D38" s="36"/>
      <c r="E38" s="36"/>
      <c r="F38" s="37">
        <f>F14+F16+F36</f>
        <v>1973306</v>
      </c>
    </row>
    <row r="39" spans="1:6" x14ac:dyDescent="0.25">
      <c r="A39" s="1"/>
      <c r="B39" s="1"/>
      <c r="C39" s="1"/>
      <c r="D39" s="1"/>
      <c r="E39" s="1"/>
      <c r="F39" s="1"/>
    </row>
    <row r="40" spans="1:6" x14ac:dyDescent="0.25">
      <c r="A40" s="1"/>
      <c r="B40" s="1"/>
      <c r="C40" s="1"/>
      <c r="D40" s="1"/>
      <c r="E40" s="1"/>
      <c r="F40" s="1"/>
    </row>
    <row r="41" spans="1:6" x14ac:dyDescent="0.25">
      <c r="A41" s="1" t="s">
        <v>39</v>
      </c>
      <c r="B41" s="1"/>
      <c r="C41" s="38">
        <f>D14*0.05</f>
        <v>353803.10000000003</v>
      </c>
      <c r="D41" s="1"/>
      <c r="E41" s="1"/>
      <c r="F41" s="1"/>
    </row>
    <row r="42" spans="1:6" x14ac:dyDescent="0.25">
      <c r="A42" s="1"/>
      <c r="B42" s="1"/>
      <c r="C42" s="39"/>
      <c r="D42" s="14"/>
      <c r="E42" s="1"/>
      <c r="F42" s="1"/>
    </row>
    <row r="43" spans="1:6" x14ac:dyDescent="0.25">
      <c r="A43" s="1" t="s">
        <v>40</v>
      </c>
      <c r="B43" s="1"/>
      <c r="C43" s="1"/>
      <c r="D43" s="1"/>
      <c r="E43" s="1"/>
      <c r="F43" s="1"/>
    </row>
    <row r="44" spans="1:6" x14ac:dyDescent="0.25">
      <c r="A44" s="1"/>
      <c r="B44" s="1"/>
      <c r="C44" s="1"/>
      <c r="D44" s="1"/>
      <c r="E44" s="1"/>
      <c r="F44" s="1"/>
    </row>
    <row r="45" spans="1:6" x14ac:dyDescent="0.25">
      <c r="A45" s="1"/>
      <c r="B45" s="1"/>
      <c r="C45" s="1"/>
      <c r="D45" s="1"/>
      <c r="E45" s="1"/>
      <c r="F45" s="1"/>
    </row>
  </sheetData>
  <mergeCells count="3">
    <mergeCell ref="A1:F1"/>
    <mergeCell ref="A2:F2"/>
    <mergeCell ref="A3:F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7"/>
  <sheetViews>
    <sheetView workbookViewId="0">
      <selection activeCell="I10" sqref="I10"/>
    </sheetView>
  </sheetViews>
  <sheetFormatPr defaultRowHeight="15" x14ac:dyDescent="0.25"/>
  <cols>
    <col min="1" max="1" width="31.42578125" customWidth="1"/>
    <col min="6" max="6" width="13.85546875" customWidth="1"/>
  </cols>
  <sheetData>
    <row r="1" spans="1:6" ht="15.75" x14ac:dyDescent="0.25">
      <c r="A1" s="117" t="s">
        <v>0</v>
      </c>
      <c r="B1" s="117"/>
      <c r="C1" s="117"/>
      <c r="D1" s="117"/>
      <c r="E1" s="117"/>
      <c r="F1" s="117"/>
    </row>
    <row r="2" spans="1:6" ht="15.75" x14ac:dyDescent="0.25">
      <c r="A2" s="117" t="s">
        <v>1</v>
      </c>
      <c r="B2" s="117"/>
      <c r="C2" s="117"/>
      <c r="D2" s="117"/>
      <c r="E2" s="117"/>
      <c r="F2" s="117"/>
    </row>
    <row r="3" spans="1:6" ht="15.75" x14ac:dyDescent="0.25">
      <c r="A3" s="117" t="s">
        <v>2</v>
      </c>
      <c r="B3" s="117"/>
      <c r="C3" s="117"/>
      <c r="D3" s="117"/>
      <c r="E3" s="117"/>
      <c r="F3" s="117"/>
    </row>
    <row r="4" spans="1:6" ht="15.75" x14ac:dyDescent="0.25">
      <c r="A4" s="1"/>
      <c r="B4" s="2"/>
      <c r="C4" s="2"/>
      <c r="D4" s="2"/>
      <c r="E4" s="2"/>
      <c r="F4" s="2"/>
    </row>
    <row r="5" spans="1:6" ht="26.25" x14ac:dyDescent="0.25">
      <c r="A5" s="3" t="s">
        <v>173</v>
      </c>
      <c r="B5" s="4"/>
      <c r="C5" s="4"/>
      <c r="D5" s="5" t="s">
        <v>4</v>
      </c>
      <c r="E5" s="5" t="s">
        <v>5</v>
      </c>
      <c r="F5" s="6" t="s">
        <v>6</v>
      </c>
    </row>
    <row r="6" spans="1:6" x14ac:dyDescent="0.25">
      <c r="A6" s="7"/>
      <c r="B6" s="8"/>
      <c r="C6" s="9"/>
      <c r="D6" s="10"/>
      <c r="E6" s="10"/>
      <c r="F6" s="11"/>
    </row>
    <row r="7" spans="1:6" x14ac:dyDescent="0.25">
      <c r="A7" s="12" t="s">
        <v>7</v>
      </c>
      <c r="B7" s="40"/>
      <c r="C7" s="13"/>
      <c r="D7" s="40"/>
      <c r="E7" s="14"/>
      <c r="F7" s="15"/>
    </row>
    <row r="8" spans="1:6" x14ac:dyDescent="0.25">
      <c r="A8" s="12" t="s">
        <v>8</v>
      </c>
      <c r="B8" s="40"/>
      <c r="C8" s="13"/>
      <c r="D8" s="14"/>
      <c r="E8" s="14"/>
      <c r="F8" s="15"/>
    </row>
    <row r="9" spans="1:6" x14ac:dyDescent="0.25">
      <c r="A9" s="23" t="s">
        <v>9</v>
      </c>
      <c r="B9" s="40"/>
      <c r="C9" s="13"/>
      <c r="D9" s="14">
        <v>4831565</v>
      </c>
      <c r="E9" s="14">
        <v>4949256</v>
      </c>
      <c r="F9" s="15">
        <f>D9-E9</f>
        <v>-117691</v>
      </c>
    </row>
    <row r="10" spans="1:6" x14ac:dyDescent="0.25">
      <c r="A10" s="23" t="s">
        <v>11</v>
      </c>
      <c r="B10" s="40"/>
      <c r="C10" s="13"/>
      <c r="D10" s="14">
        <v>43983</v>
      </c>
      <c r="E10" s="14">
        <f>-26247+23962</f>
        <v>-2285</v>
      </c>
      <c r="F10" s="15">
        <f>D10-E10</f>
        <v>46268</v>
      </c>
    </row>
    <row r="11" spans="1:6" x14ac:dyDescent="0.25">
      <c r="A11" s="23" t="s">
        <v>75</v>
      </c>
      <c r="B11" s="40"/>
      <c r="C11" s="13"/>
      <c r="D11" s="14">
        <v>0</v>
      </c>
      <c r="E11" s="14">
        <v>77694</v>
      </c>
      <c r="F11" s="15">
        <f>D11-E11</f>
        <v>-77694</v>
      </c>
    </row>
    <row r="12" spans="1:6" x14ac:dyDescent="0.25">
      <c r="A12" s="23" t="s">
        <v>14</v>
      </c>
      <c r="B12" s="40"/>
      <c r="C12" s="13"/>
      <c r="D12" s="14">
        <v>436689</v>
      </c>
      <c r="E12" s="14">
        <v>0</v>
      </c>
      <c r="F12" s="15">
        <f>D12-E12</f>
        <v>436689</v>
      </c>
    </row>
    <row r="13" spans="1:6" x14ac:dyDescent="0.25">
      <c r="A13" s="23" t="s">
        <v>65</v>
      </c>
      <c r="B13" s="40"/>
      <c r="C13" s="13"/>
      <c r="D13" s="20"/>
      <c r="E13" s="20"/>
      <c r="F13" s="77"/>
    </row>
    <row r="14" spans="1:6" x14ac:dyDescent="0.25">
      <c r="A14" s="23"/>
      <c r="B14" s="40"/>
      <c r="C14" s="13"/>
      <c r="D14" s="14">
        <f>SUM(D9:D13)</f>
        <v>5312237</v>
      </c>
      <c r="E14" s="14">
        <f>SUM(E9:E13)</f>
        <v>5024665</v>
      </c>
      <c r="F14" s="22">
        <f>SUM(F9:F13)</f>
        <v>287572</v>
      </c>
    </row>
    <row r="15" spans="1:6" x14ac:dyDescent="0.25">
      <c r="A15" s="12" t="s">
        <v>174</v>
      </c>
      <c r="B15" s="40"/>
      <c r="C15" s="13"/>
      <c r="D15" s="14"/>
      <c r="E15" s="14"/>
      <c r="F15" s="15"/>
    </row>
    <row r="16" spans="1:6" x14ac:dyDescent="0.25">
      <c r="A16" s="25" t="s">
        <v>150</v>
      </c>
      <c r="B16" s="40"/>
      <c r="C16" s="13"/>
      <c r="D16" s="20">
        <v>0</v>
      </c>
      <c r="E16" s="20">
        <v>-22672</v>
      </c>
      <c r="F16" s="77">
        <f>D16-E16</f>
        <v>22672</v>
      </c>
    </row>
    <row r="17" spans="1:6" x14ac:dyDescent="0.25">
      <c r="A17" s="24"/>
      <c r="B17" s="40"/>
      <c r="C17" s="13"/>
      <c r="D17" s="14">
        <f>SUM(D16:D16)</f>
        <v>0</v>
      </c>
      <c r="E17" s="14">
        <f>SUM(E16:E16)</f>
        <v>-22672</v>
      </c>
      <c r="F17" s="15">
        <f>SUM(F16:F16)</f>
        <v>22672</v>
      </c>
    </row>
    <row r="18" spans="1:6" x14ac:dyDescent="0.25">
      <c r="A18" s="25"/>
      <c r="B18" s="40"/>
      <c r="C18" s="13"/>
      <c r="D18" s="14"/>
      <c r="E18" s="14"/>
      <c r="F18" s="15"/>
    </row>
    <row r="19" spans="1:6" x14ac:dyDescent="0.25">
      <c r="A19" s="26"/>
      <c r="B19" s="52"/>
      <c r="C19" s="28"/>
      <c r="D19" s="29"/>
      <c r="E19" s="29"/>
      <c r="F19" s="17"/>
    </row>
    <row r="20" spans="1:6" x14ac:dyDescent="0.25">
      <c r="A20" s="23"/>
      <c r="B20" s="40"/>
      <c r="C20" s="13"/>
      <c r="D20" s="14"/>
      <c r="E20" s="14"/>
      <c r="F20" s="15"/>
    </row>
    <row r="21" spans="1:6" x14ac:dyDescent="0.25">
      <c r="A21" s="32"/>
      <c r="B21" s="33"/>
      <c r="C21" s="20"/>
      <c r="D21" s="20"/>
      <c r="E21" s="20"/>
      <c r="F21" s="34"/>
    </row>
    <row r="22" spans="1:6" ht="16.5" thickBot="1" x14ac:dyDescent="0.3">
      <c r="A22" s="35" t="s">
        <v>38</v>
      </c>
      <c r="B22" s="36"/>
      <c r="C22" s="36"/>
      <c r="D22" s="55"/>
      <c r="E22" s="55"/>
      <c r="F22" s="37">
        <f>F14+F17</f>
        <v>310244</v>
      </c>
    </row>
    <row r="24" spans="1:6" x14ac:dyDescent="0.25">
      <c r="A24" s="1"/>
      <c r="B24" s="1"/>
      <c r="C24" s="1"/>
      <c r="D24" s="1"/>
      <c r="E24" s="1"/>
      <c r="F24" s="1"/>
    </row>
    <row r="25" spans="1:6" x14ac:dyDescent="0.25">
      <c r="A25" s="1" t="s">
        <v>39</v>
      </c>
      <c r="B25" s="1"/>
      <c r="C25" s="38">
        <f>SUM(D9:D12)*0.05</f>
        <v>265611.85000000003</v>
      </c>
      <c r="D25" s="1"/>
      <c r="E25" s="1"/>
      <c r="F25" s="1"/>
    </row>
    <row r="26" spans="1:6" x14ac:dyDescent="0.25">
      <c r="A26" s="1"/>
      <c r="B26" s="1"/>
      <c r="C26" s="39"/>
      <c r="D26" s="14"/>
      <c r="E26" s="1"/>
      <c r="F26" s="1"/>
    </row>
    <row r="27" spans="1:6" x14ac:dyDescent="0.25">
      <c r="A27" s="1" t="s">
        <v>40</v>
      </c>
      <c r="B27" s="1"/>
      <c r="C27" s="1"/>
      <c r="D27" s="1"/>
      <c r="E27" s="1"/>
      <c r="F27" s="1"/>
    </row>
  </sheetData>
  <mergeCells count="3">
    <mergeCell ref="A1:F1"/>
    <mergeCell ref="A2:F2"/>
    <mergeCell ref="A3:F3"/>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topLeftCell="A7" workbookViewId="0">
      <selection activeCell="J8" sqref="J8"/>
    </sheetView>
  </sheetViews>
  <sheetFormatPr defaultRowHeight="15" x14ac:dyDescent="0.25"/>
  <cols>
    <col min="1" max="1" width="39.140625" customWidth="1"/>
    <col min="6" max="6" width="11.140625" customWidth="1"/>
  </cols>
  <sheetData>
    <row r="1" spans="1:6" ht="15.75" x14ac:dyDescent="0.25">
      <c r="A1" s="117" t="s">
        <v>0</v>
      </c>
      <c r="B1" s="117"/>
      <c r="C1" s="117"/>
      <c r="D1" s="117"/>
      <c r="E1" s="117"/>
      <c r="F1" s="117"/>
    </row>
    <row r="2" spans="1:6" ht="15.75" x14ac:dyDescent="0.25">
      <c r="A2" s="117" t="s">
        <v>1</v>
      </c>
      <c r="B2" s="117"/>
      <c r="C2" s="117"/>
      <c r="D2" s="117"/>
      <c r="E2" s="117"/>
      <c r="F2" s="117"/>
    </row>
    <row r="3" spans="1:6" ht="15.75" x14ac:dyDescent="0.25">
      <c r="A3" s="117" t="s">
        <v>2</v>
      </c>
      <c r="B3" s="117"/>
      <c r="C3" s="117"/>
      <c r="D3" s="117"/>
      <c r="E3" s="117"/>
      <c r="F3" s="117"/>
    </row>
    <row r="4" spans="1:6" ht="15.75" x14ac:dyDescent="0.25">
      <c r="A4" s="1"/>
      <c r="B4" s="2"/>
      <c r="C4" s="2"/>
      <c r="D4" s="2"/>
      <c r="E4" s="2"/>
      <c r="F4" s="2"/>
    </row>
    <row r="5" spans="1:6" ht="39" x14ac:dyDescent="0.25">
      <c r="A5" s="3" t="s">
        <v>175</v>
      </c>
      <c r="B5" s="4"/>
      <c r="C5" s="4"/>
      <c r="D5" s="5" t="s">
        <v>4</v>
      </c>
      <c r="E5" s="5" t="s">
        <v>5</v>
      </c>
      <c r="F5" s="6" t="s">
        <v>6</v>
      </c>
    </row>
    <row r="6" spans="1:6" x14ac:dyDescent="0.25">
      <c r="A6" s="7"/>
      <c r="B6" s="8"/>
      <c r="C6" s="9"/>
      <c r="D6" s="10"/>
      <c r="E6" s="10"/>
      <c r="F6" s="11"/>
    </row>
    <row r="7" spans="1:6" x14ac:dyDescent="0.25">
      <c r="A7" s="12" t="s">
        <v>7</v>
      </c>
      <c r="B7" s="40"/>
      <c r="C7" s="13"/>
      <c r="D7" s="40"/>
      <c r="E7" s="14"/>
      <c r="F7" s="15"/>
    </row>
    <row r="8" spans="1:6" x14ac:dyDescent="0.25">
      <c r="A8" s="12" t="s">
        <v>8</v>
      </c>
      <c r="B8" s="40"/>
      <c r="C8" s="13"/>
      <c r="D8" s="14"/>
      <c r="E8" s="14"/>
      <c r="F8" s="15"/>
    </row>
    <row r="9" spans="1:6" x14ac:dyDescent="0.25">
      <c r="A9" s="23" t="s">
        <v>9</v>
      </c>
      <c r="B9" s="40"/>
      <c r="C9" s="13"/>
      <c r="D9" s="14">
        <v>4495899</v>
      </c>
      <c r="E9" s="14">
        <v>4356326</v>
      </c>
      <c r="F9" s="15">
        <f>D9-E9</f>
        <v>139573</v>
      </c>
    </row>
    <row r="10" spans="1:6" x14ac:dyDescent="0.25">
      <c r="A10" s="23" t="s">
        <v>11</v>
      </c>
      <c r="B10" s="40"/>
      <c r="C10" s="13"/>
      <c r="D10" s="14">
        <v>24910</v>
      </c>
      <c r="E10" s="14">
        <v>0</v>
      </c>
      <c r="F10" s="15">
        <f>D10-E10</f>
        <v>24910</v>
      </c>
    </row>
    <row r="11" spans="1:6" x14ac:dyDescent="0.25">
      <c r="A11" s="23" t="s">
        <v>75</v>
      </c>
      <c r="B11" s="40"/>
      <c r="C11" s="13"/>
      <c r="D11" s="14">
        <v>0</v>
      </c>
      <c r="E11" s="14">
        <v>0</v>
      </c>
      <c r="F11" s="15">
        <f>D11-E11</f>
        <v>0</v>
      </c>
    </row>
    <row r="12" spans="1:6" x14ac:dyDescent="0.25">
      <c r="A12" s="23" t="s">
        <v>13</v>
      </c>
      <c r="B12" s="40"/>
      <c r="C12" s="13"/>
      <c r="D12" s="14">
        <v>0</v>
      </c>
      <c r="E12" s="14"/>
      <c r="F12" s="15">
        <f>D12-E12</f>
        <v>0</v>
      </c>
    </row>
    <row r="13" spans="1:6" x14ac:dyDescent="0.25">
      <c r="A13" s="23" t="s">
        <v>73</v>
      </c>
      <c r="B13" s="40"/>
      <c r="C13" s="13"/>
      <c r="D13" s="20">
        <v>-52773</v>
      </c>
      <c r="E13" s="20">
        <v>0</v>
      </c>
      <c r="F13" s="77">
        <f>D13-E13</f>
        <v>-52773</v>
      </c>
    </row>
    <row r="14" spans="1:6" x14ac:dyDescent="0.25">
      <c r="A14" s="23"/>
      <c r="B14" s="40"/>
      <c r="C14" s="13"/>
      <c r="D14" s="14">
        <f>SUM(D9:D13)</f>
        <v>4468036</v>
      </c>
      <c r="E14" s="14">
        <f>SUM(E9:E13)</f>
        <v>4356326</v>
      </c>
      <c r="F14" s="22">
        <f>SUM(F9:F13)</f>
        <v>111710</v>
      </c>
    </row>
    <row r="15" spans="1:6" x14ac:dyDescent="0.25">
      <c r="A15" s="23"/>
      <c r="B15" s="40"/>
      <c r="C15" s="13"/>
      <c r="D15" s="14"/>
      <c r="E15" s="14"/>
      <c r="F15" s="15"/>
    </row>
    <row r="16" spans="1:6" x14ac:dyDescent="0.25">
      <c r="A16" s="24" t="s">
        <v>16</v>
      </c>
      <c r="B16" s="40"/>
      <c r="C16" s="13"/>
      <c r="D16" s="14"/>
      <c r="E16" s="14"/>
      <c r="F16" s="15"/>
    </row>
    <row r="17" spans="1:6" x14ac:dyDescent="0.25">
      <c r="A17" s="1"/>
      <c r="B17" s="40"/>
      <c r="C17" s="13"/>
      <c r="D17" s="14"/>
      <c r="E17" s="14"/>
      <c r="F17" s="77"/>
    </row>
    <row r="18" spans="1:6" x14ac:dyDescent="0.25">
      <c r="A18" s="23"/>
      <c r="B18" s="40"/>
      <c r="C18" s="13"/>
      <c r="D18" s="14"/>
      <c r="E18" s="14"/>
      <c r="F18" s="15"/>
    </row>
    <row r="19" spans="1:6" x14ac:dyDescent="0.25">
      <c r="A19" s="23"/>
      <c r="B19" s="40"/>
      <c r="C19" s="13"/>
      <c r="D19" s="14"/>
      <c r="E19" s="14"/>
      <c r="F19" s="15"/>
    </row>
    <row r="20" spans="1:6" x14ac:dyDescent="0.25">
      <c r="A20" s="23"/>
      <c r="B20" s="40"/>
      <c r="C20" s="13"/>
      <c r="D20" s="14"/>
      <c r="E20" s="14"/>
      <c r="F20" s="15"/>
    </row>
    <row r="21" spans="1:6" x14ac:dyDescent="0.25">
      <c r="A21" s="32"/>
      <c r="B21" s="33"/>
      <c r="C21" s="20"/>
      <c r="D21" s="20"/>
      <c r="E21" s="20"/>
      <c r="F21" s="34"/>
    </row>
    <row r="22" spans="1:6" ht="16.5" thickBot="1" x14ac:dyDescent="0.3">
      <c r="A22" s="35" t="s">
        <v>38</v>
      </c>
      <c r="B22" s="36"/>
      <c r="C22" s="36"/>
      <c r="D22" s="55"/>
      <c r="E22" s="55"/>
      <c r="F22" s="37">
        <f>F14</f>
        <v>111710</v>
      </c>
    </row>
    <row r="23" spans="1:6" x14ac:dyDescent="0.25">
      <c r="A23" s="1"/>
      <c r="B23" s="1"/>
      <c r="C23" s="1"/>
      <c r="D23" s="1"/>
      <c r="E23" s="1"/>
      <c r="F23" s="1"/>
    </row>
    <row r="24" spans="1:6" x14ac:dyDescent="0.25">
      <c r="A24" s="1"/>
      <c r="B24" s="1"/>
      <c r="C24" s="1"/>
      <c r="D24" s="57"/>
      <c r="E24" s="1"/>
      <c r="F24" s="1"/>
    </row>
    <row r="25" spans="1:6" x14ac:dyDescent="0.25">
      <c r="A25" s="1"/>
      <c r="B25" s="1"/>
      <c r="C25" s="1"/>
      <c r="D25" s="1"/>
      <c r="E25" s="1"/>
      <c r="F25" s="1"/>
    </row>
    <row r="26" spans="1:6" x14ac:dyDescent="0.25">
      <c r="A26" s="1" t="s">
        <v>39</v>
      </c>
      <c r="B26" s="1"/>
      <c r="C26" s="73">
        <f>SUM(D9:D13)*0.05</f>
        <v>223401.80000000002</v>
      </c>
      <c r="D26" s="1"/>
      <c r="E26" s="1"/>
      <c r="F26" s="1"/>
    </row>
  </sheetData>
  <mergeCells count="3">
    <mergeCell ref="A1:F1"/>
    <mergeCell ref="A2:F2"/>
    <mergeCell ref="A3:F3"/>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8"/>
  <sheetViews>
    <sheetView topLeftCell="A16" workbookViewId="0">
      <selection activeCell="I5" sqref="I5"/>
    </sheetView>
  </sheetViews>
  <sheetFormatPr defaultRowHeight="15" x14ac:dyDescent="0.25"/>
  <cols>
    <col min="1" max="1" width="40" customWidth="1"/>
    <col min="4" max="4" width="11.5703125" customWidth="1"/>
    <col min="5" max="5" width="11.140625" customWidth="1"/>
    <col min="6" max="6" width="11.7109375" customWidth="1"/>
  </cols>
  <sheetData>
    <row r="1" spans="1:6" ht="15.75" x14ac:dyDescent="0.25">
      <c r="A1" s="117" t="s">
        <v>0</v>
      </c>
      <c r="B1" s="117"/>
      <c r="C1" s="117"/>
      <c r="D1" s="117"/>
      <c r="E1" s="117"/>
      <c r="F1" s="117"/>
    </row>
    <row r="2" spans="1:6" ht="15.75" x14ac:dyDescent="0.25">
      <c r="A2" s="117" t="s">
        <v>1</v>
      </c>
      <c r="B2" s="117"/>
      <c r="C2" s="117"/>
      <c r="D2" s="117"/>
      <c r="E2" s="117"/>
      <c r="F2" s="117"/>
    </row>
    <row r="3" spans="1:6" ht="15.75" x14ac:dyDescent="0.25">
      <c r="A3" s="117" t="s">
        <v>2</v>
      </c>
      <c r="B3" s="117"/>
      <c r="C3" s="117"/>
      <c r="D3" s="117"/>
      <c r="E3" s="117"/>
      <c r="F3" s="117"/>
    </row>
    <row r="4" spans="1:6" ht="15.75" x14ac:dyDescent="0.25">
      <c r="A4" s="1"/>
      <c r="B4" s="2"/>
      <c r="C4" s="2"/>
      <c r="D4" s="2"/>
      <c r="E4" s="2"/>
      <c r="F4" s="2"/>
    </row>
    <row r="5" spans="1:6" ht="26.25" x14ac:dyDescent="0.25">
      <c r="A5" s="3" t="s">
        <v>176</v>
      </c>
      <c r="B5" s="4"/>
      <c r="C5" s="4"/>
      <c r="D5" s="5" t="s">
        <v>4</v>
      </c>
      <c r="E5" s="5" t="s">
        <v>5</v>
      </c>
      <c r="F5" s="6" t="s">
        <v>6</v>
      </c>
    </row>
    <row r="6" spans="1:6" x14ac:dyDescent="0.25">
      <c r="A6" s="7"/>
      <c r="B6" s="8"/>
      <c r="C6" s="9"/>
      <c r="D6" s="10"/>
      <c r="E6" s="10"/>
      <c r="F6" s="11"/>
    </row>
    <row r="7" spans="1:6" x14ac:dyDescent="0.25">
      <c r="A7" s="12" t="s">
        <v>7</v>
      </c>
      <c r="B7" s="40"/>
      <c r="C7" s="13"/>
      <c r="D7" s="40"/>
      <c r="E7" s="14"/>
      <c r="F7" s="15"/>
    </row>
    <row r="8" spans="1:6" x14ac:dyDescent="0.25">
      <c r="A8" s="12" t="s">
        <v>8</v>
      </c>
      <c r="B8" s="40"/>
      <c r="C8" s="13"/>
      <c r="D8" s="14"/>
      <c r="E8" s="14"/>
      <c r="F8" s="15"/>
    </row>
    <row r="9" spans="1:6" x14ac:dyDescent="0.25">
      <c r="A9" s="23" t="s">
        <v>9</v>
      </c>
      <c r="B9" s="40"/>
      <c r="C9" s="13"/>
      <c r="D9" s="29">
        <v>29722582</v>
      </c>
      <c r="E9" s="29">
        <v>29821904</v>
      </c>
      <c r="F9" s="15">
        <f t="shared" ref="F9:F15" si="0">D9-E9</f>
        <v>-99322</v>
      </c>
    </row>
    <row r="10" spans="1:6" x14ac:dyDescent="0.25">
      <c r="A10" s="23" t="s">
        <v>11</v>
      </c>
      <c r="B10" s="40"/>
      <c r="C10" s="13"/>
      <c r="D10" s="14">
        <f>231251+167940</f>
        <v>399191</v>
      </c>
      <c r="E10" s="14">
        <f>624878+5229</f>
        <v>630107</v>
      </c>
      <c r="F10" s="15">
        <f t="shared" si="0"/>
        <v>-230916</v>
      </c>
    </row>
    <row r="11" spans="1:6" x14ac:dyDescent="0.25">
      <c r="A11" s="23" t="s">
        <v>75</v>
      </c>
      <c r="B11" s="40"/>
      <c r="C11" s="13"/>
      <c r="D11" s="14">
        <v>0</v>
      </c>
      <c r="E11" s="14">
        <v>130683</v>
      </c>
      <c r="F11" s="15">
        <f t="shared" si="0"/>
        <v>-130683</v>
      </c>
    </row>
    <row r="12" spans="1:6" x14ac:dyDescent="0.25">
      <c r="A12" s="23" t="s">
        <v>177</v>
      </c>
      <c r="B12" s="40"/>
      <c r="C12" s="13"/>
      <c r="D12" s="14">
        <f>-1078840-555000</f>
        <v>-1633840</v>
      </c>
      <c r="E12" s="14">
        <f>-1126335-699505</f>
        <v>-1825840</v>
      </c>
      <c r="F12" s="15">
        <f t="shared" si="0"/>
        <v>192000</v>
      </c>
    </row>
    <row r="13" spans="1:6" x14ac:dyDescent="0.25">
      <c r="A13" s="23" t="s">
        <v>178</v>
      </c>
      <c r="B13" s="40"/>
      <c r="C13" s="13"/>
      <c r="D13" s="14">
        <v>268835</v>
      </c>
      <c r="E13" s="14">
        <v>0</v>
      </c>
      <c r="F13" s="15">
        <f t="shared" si="0"/>
        <v>268835</v>
      </c>
    </row>
    <row r="14" spans="1:6" x14ac:dyDescent="0.25">
      <c r="A14" s="23" t="s">
        <v>13</v>
      </c>
      <c r="B14" s="40"/>
      <c r="C14" s="13"/>
      <c r="D14" s="14">
        <v>-56910</v>
      </c>
      <c r="E14" s="14">
        <v>0</v>
      </c>
      <c r="F14" s="15">
        <f t="shared" si="0"/>
        <v>-56910</v>
      </c>
    </row>
    <row r="15" spans="1:6" x14ac:dyDescent="0.25">
      <c r="A15" s="23" t="s">
        <v>73</v>
      </c>
      <c r="B15" s="40"/>
      <c r="C15" s="13"/>
      <c r="D15" s="20">
        <v>-408584</v>
      </c>
      <c r="E15" s="20">
        <v>0</v>
      </c>
      <c r="F15" s="77">
        <f t="shared" si="0"/>
        <v>-408584</v>
      </c>
    </row>
    <row r="16" spans="1:6" x14ac:dyDescent="0.25">
      <c r="A16" s="23"/>
      <c r="B16" s="40"/>
      <c r="C16" s="13"/>
      <c r="D16" s="14">
        <f>SUM(D9:D15)</f>
        <v>28291274</v>
      </c>
      <c r="E16" s="14">
        <f>SUM(E9:E15)</f>
        <v>28756854</v>
      </c>
      <c r="F16" s="22">
        <f>SUM(F9:F15)</f>
        <v>-465580</v>
      </c>
    </row>
    <row r="17" spans="1:6" x14ac:dyDescent="0.25">
      <c r="A17" s="12" t="s">
        <v>179</v>
      </c>
      <c r="F17" s="15"/>
    </row>
    <row r="18" spans="1:6" x14ac:dyDescent="0.25">
      <c r="A18" s="18" t="s">
        <v>180</v>
      </c>
      <c r="C18" s="88"/>
      <c r="D18" s="39">
        <v>8124092</v>
      </c>
      <c r="E18" s="39">
        <v>7915462</v>
      </c>
      <c r="F18" s="17">
        <f>D18-E18-545492</f>
        <v>-336862</v>
      </c>
    </row>
    <row r="19" spans="1:6" x14ac:dyDescent="0.25">
      <c r="A19" s="18" t="s">
        <v>181</v>
      </c>
      <c r="C19" s="88"/>
      <c r="D19" s="39">
        <v>2643986</v>
      </c>
      <c r="E19" s="39">
        <v>2471245</v>
      </c>
      <c r="F19" s="17">
        <f>D19-E19-41959</f>
        <v>130782</v>
      </c>
    </row>
    <row r="20" spans="1:6" x14ac:dyDescent="0.25">
      <c r="A20" s="18" t="s">
        <v>182</v>
      </c>
      <c r="C20" s="88"/>
      <c r="D20" s="39">
        <v>1262114</v>
      </c>
      <c r="E20" s="39">
        <v>1093900</v>
      </c>
      <c r="F20" s="15">
        <f>D20-E20</f>
        <v>168214</v>
      </c>
    </row>
    <row r="21" spans="1:6" x14ac:dyDescent="0.25">
      <c r="A21" s="18" t="s">
        <v>183</v>
      </c>
      <c r="C21" s="88"/>
      <c r="D21" s="39">
        <v>-963646</v>
      </c>
      <c r="E21" s="39">
        <v>-1835334</v>
      </c>
      <c r="F21" s="15">
        <f>D21-E21</f>
        <v>871688</v>
      </c>
    </row>
    <row r="22" spans="1:6" x14ac:dyDescent="0.25">
      <c r="A22" s="18" t="s">
        <v>184</v>
      </c>
      <c r="C22" s="88"/>
      <c r="D22" s="39">
        <v>93810</v>
      </c>
      <c r="E22" s="39">
        <v>92370</v>
      </c>
      <c r="F22" s="109">
        <v>0</v>
      </c>
    </row>
    <row r="23" spans="1:6" x14ac:dyDescent="0.25">
      <c r="A23" s="18" t="s">
        <v>185</v>
      </c>
      <c r="C23" s="88"/>
      <c r="D23" s="39">
        <v>35000</v>
      </c>
      <c r="E23" s="39">
        <v>0</v>
      </c>
      <c r="F23" s="15">
        <f>D23-E23</f>
        <v>35000</v>
      </c>
    </row>
    <row r="24" spans="1:6" x14ac:dyDescent="0.25">
      <c r="A24" s="26" t="s">
        <v>186</v>
      </c>
      <c r="B24" s="40"/>
      <c r="C24" s="110"/>
      <c r="D24" s="14">
        <v>56090</v>
      </c>
      <c r="E24" s="14">
        <v>54152</v>
      </c>
      <c r="F24" s="30">
        <v>0</v>
      </c>
    </row>
    <row r="25" spans="1:6" x14ac:dyDescent="0.25">
      <c r="A25" s="26" t="s">
        <v>187</v>
      </c>
      <c r="B25" s="40"/>
      <c r="C25" s="65"/>
      <c r="D25" s="14">
        <v>-1200</v>
      </c>
      <c r="E25" s="14">
        <v>0</v>
      </c>
      <c r="F25" s="30">
        <v>0</v>
      </c>
    </row>
    <row r="26" spans="1:6" x14ac:dyDescent="0.25">
      <c r="A26" s="26" t="s">
        <v>188</v>
      </c>
      <c r="B26" s="40"/>
      <c r="C26" s="65"/>
      <c r="D26" s="14">
        <f>450401</f>
        <v>450401</v>
      </c>
      <c r="E26" s="14">
        <v>258775</v>
      </c>
      <c r="F26" s="15">
        <v>0</v>
      </c>
    </row>
    <row r="27" spans="1:6" x14ac:dyDescent="0.25">
      <c r="A27" s="23" t="s">
        <v>189</v>
      </c>
      <c r="B27" s="64"/>
      <c r="C27" s="13"/>
      <c r="D27" s="14">
        <v>-2587540</v>
      </c>
      <c r="E27" s="14">
        <v>-2375615</v>
      </c>
      <c r="F27" s="30">
        <v>0</v>
      </c>
    </row>
    <row r="28" spans="1:6" x14ac:dyDescent="0.25">
      <c r="A28" s="23" t="s">
        <v>190</v>
      </c>
      <c r="B28" s="64"/>
      <c r="C28" s="13"/>
      <c r="D28" s="20">
        <v>0</v>
      </c>
      <c r="E28" s="20">
        <v>-9343</v>
      </c>
      <c r="F28" s="59">
        <v>0</v>
      </c>
    </row>
    <row r="29" spans="1:6" x14ac:dyDescent="0.25">
      <c r="A29" s="23"/>
      <c r="B29" s="64"/>
      <c r="C29" s="13"/>
      <c r="D29" s="14">
        <f>SUM(D18:D28)</f>
        <v>9113107</v>
      </c>
      <c r="E29" s="14">
        <f>SUM(E18:E28)</f>
        <v>7665612</v>
      </c>
      <c r="F29" s="15">
        <f>SUM(F18:F28)</f>
        <v>868822</v>
      </c>
    </row>
    <row r="30" spans="1:6" x14ac:dyDescent="0.25">
      <c r="A30" s="25"/>
      <c r="B30" s="40"/>
      <c r="C30" s="13"/>
      <c r="D30" s="14"/>
      <c r="E30" s="14"/>
      <c r="F30" s="15"/>
    </row>
    <row r="31" spans="1:6" x14ac:dyDescent="0.25">
      <c r="A31" s="32"/>
      <c r="B31" s="33"/>
      <c r="C31" s="20"/>
      <c r="D31" s="20"/>
      <c r="E31" s="20"/>
      <c r="F31" s="34"/>
    </row>
    <row r="32" spans="1:6" ht="16.5" thickBot="1" x14ac:dyDescent="0.3">
      <c r="A32" s="35" t="s">
        <v>38</v>
      </c>
      <c r="B32" s="36"/>
      <c r="C32" s="36"/>
      <c r="D32" s="55"/>
      <c r="E32" s="55"/>
      <c r="F32" s="37">
        <f>F16+F29</f>
        <v>403242</v>
      </c>
    </row>
    <row r="34" spans="1:6" x14ac:dyDescent="0.25">
      <c r="A34" s="1"/>
      <c r="B34" s="1"/>
      <c r="C34" s="1"/>
      <c r="D34" s="1"/>
      <c r="E34" s="1"/>
      <c r="F34" s="1"/>
    </row>
    <row r="35" spans="1:6" x14ac:dyDescent="0.25">
      <c r="A35" s="1" t="s">
        <v>39</v>
      </c>
      <c r="B35" s="1"/>
      <c r="C35" s="38">
        <f>SUM(D9:D15)*0.05</f>
        <v>1414563.7000000002</v>
      </c>
      <c r="D35" s="1"/>
      <c r="E35" s="1"/>
      <c r="F35" s="1"/>
    </row>
    <row r="36" spans="1:6" x14ac:dyDescent="0.25">
      <c r="A36" s="1"/>
      <c r="B36" s="1"/>
      <c r="C36" s="39"/>
      <c r="D36" s="1"/>
      <c r="E36" s="1"/>
      <c r="F36" s="1"/>
    </row>
    <row r="37" spans="1:6" x14ac:dyDescent="0.25">
      <c r="A37" s="1" t="s">
        <v>191</v>
      </c>
      <c r="B37" s="1"/>
      <c r="C37" s="1"/>
      <c r="D37" s="1"/>
      <c r="E37" s="1"/>
      <c r="F37" s="1"/>
    </row>
    <row r="38" spans="1:6" x14ac:dyDescent="0.25">
      <c r="A38" s="131" t="s">
        <v>192</v>
      </c>
      <c r="B38" s="131"/>
      <c r="C38" s="131"/>
      <c r="D38" s="131"/>
      <c r="E38" s="131"/>
      <c r="F38" s="131"/>
    </row>
  </sheetData>
  <mergeCells count="4">
    <mergeCell ref="A1:F1"/>
    <mergeCell ref="A2:F2"/>
    <mergeCell ref="A3:F3"/>
    <mergeCell ref="A38:F3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1"/>
  <sheetViews>
    <sheetView topLeftCell="A16" workbookViewId="0">
      <selection activeCell="J27" sqref="J27"/>
    </sheetView>
  </sheetViews>
  <sheetFormatPr defaultRowHeight="15" x14ac:dyDescent="0.25"/>
  <cols>
    <col min="1" max="1" width="40.42578125" customWidth="1"/>
    <col min="4" max="4" width="12.7109375" customWidth="1"/>
    <col min="5" max="5" width="11.85546875" customWidth="1"/>
    <col min="6" max="6" width="13" customWidth="1"/>
  </cols>
  <sheetData>
    <row r="1" spans="1:6" ht="15.75" x14ac:dyDescent="0.25">
      <c r="A1" s="117" t="s">
        <v>0</v>
      </c>
      <c r="B1" s="117"/>
      <c r="C1" s="117"/>
      <c r="D1" s="117"/>
      <c r="E1" s="117"/>
      <c r="F1" s="117"/>
    </row>
    <row r="2" spans="1:6" ht="15.75" x14ac:dyDescent="0.25">
      <c r="A2" s="117" t="s">
        <v>1</v>
      </c>
      <c r="B2" s="117"/>
      <c r="C2" s="117"/>
      <c r="D2" s="117"/>
      <c r="E2" s="117"/>
      <c r="F2" s="117"/>
    </row>
    <row r="3" spans="1:6" ht="15.75" x14ac:dyDescent="0.25">
      <c r="A3" s="117" t="s">
        <v>2</v>
      </c>
      <c r="B3" s="117"/>
      <c r="C3" s="117"/>
      <c r="D3" s="117"/>
      <c r="E3" s="117"/>
      <c r="F3" s="117"/>
    </row>
    <row r="4" spans="1:6" ht="15.75" x14ac:dyDescent="0.25">
      <c r="A4" s="1"/>
      <c r="B4" s="2"/>
      <c r="C4" s="2"/>
      <c r="D4" s="2"/>
      <c r="E4" s="2"/>
      <c r="F4" s="2"/>
    </row>
    <row r="5" spans="1:6" ht="26.25" x14ac:dyDescent="0.25">
      <c r="A5" s="3" t="s">
        <v>193</v>
      </c>
      <c r="B5" s="4"/>
      <c r="C5" s="4"/>
      <c r="D5" s="5" t="s">
        <v>4</v>
      </c>
      <c r="E5" s="5" t="s">
        <v>5</v>
      </c>
      <c r="F5" s="6" t="s">
        <v>6</v>
      </c>
    </row>
    <row r="6" spans="1:6" x14ac:dyDescent="0.25">
      <c r="A6" s="7"/>
      <c r="B6" s="8"/>
      <c r="C6" s="9"/>
      <c r="D6" s="10"/>
      <c r="E6" s="10"/>
      <c r="F6" s="11"/>
    </row>
    <row r="7" spans="1:6" x14ac:dyDescent="0.25">
      <c r="A7" s="12" t="s">
        <v>7</v>
      </c>
      <c r="B7" s="40"/>
      <c r="C7" s="13"/>
      <c r="D7" s="40"/>
      <c r="E7" s="14"/>
      <c r="F7" s="15"/>
    </row>
    <row r="8" spans="1:6" x14ac:dyDescent="0.25">
      <c r="A8" s="12" t="s">
        <v>8</v>
      </c>
      <c r="B8" s="40"/>
      <c r="C8" s="13"/>
      <c r="D8" s="14"/>
      <c r="E8" s="14"/>
      <c r="F8" s="15"/>
    </row>
    <row r="9" spans="1:6" x14ac:dyDescent="0.25">
      <c r="A9" s="23" t="s">
        <v>9</v>
      </c>
      <c r="B9" s="40"/>
      <c r="C9" s="13"/>
      <c r="D9" s="14">
        <f>6672188-205550</f>
        <v>6466638</v>
      </c>
      <c r="E9" s="14">
        <v>6323544</v>
      </c>
      <c r="F9" s="15">
        <f>D9-E9</f>
        <v>143094</v>
      </c>
    </row>
    <row r="10" spans="1:6" x14ac:dyDescent="0.25">
      <c r="A10" s="23" t="s">
        <v>11</v>
      </c>
      <c r="B10" s="40"/>
      <c r="C10" s="13"/>
      <c r="D10" s="14">
        <v>36955</v>
      </c>
      <c r="E10" s="14">
        <v>122005</v>
      </c>
      <c r="F10" s="15">
        <f>D10-E10</f>
        <v>-85050</v>
      </c>
    </row>
    <row r="11" spans="1:6" x14ac:dyDescent="0.25">
      <c r="A11" s="23" t="s">
        <v>75</v>
      </c>
      <c r="B11" s="40"/>
      <c r="C11" s="13"/>
      <c r="D11" s="14">
        <v>0</v>
      </c>
      <c r="E11" s="14">
        <v>26293</v>
      </c>
      <c r="F11" s="15">
        <f>D11-E11</f>
        <v>-26293</v>
      </c>
    </row>
    <row r="12" spans="1:6" x14ac:dyDescent="0.25">
      <c r="A12" s="23" t="s">
        <v>13</v>
      </c>
      <c r="B12" s="40"/>
      <c r="C12" s="13"/>
      <c r="D12" s="14">
        <v>0</v>
      </c>
      <c r="E12" s="14">
        <v>-14470</v>
      </c>
      <c r="F12" s="15">
        <f>D12-E12</f>
        <v>14470</v>
      </c>
    </row>
    <row r="13" spans="1:6" x14ac:dyDescent="0.25">
      <c r="A13" s="23" t="s">
        <v>14</v>
      </c>
      <c r="B13" s="40"/>
      <c r="C13" s="13"/>
      <c r="D13" s="20">
        <v>-55335</v>
      </c>
      <c r="E13" s="20"/>
      <c r="F13" s="77">
        <f>D13-E13</f>
        <v>-55335</v>
      </c>
    </row>
    <row r="14" spans="1:6" x14ac:dyDescent="0.25">
      <c r="A14" s="25"/>
      <c r="B14" s="40"/>
      <c r="C14" s="13"/>
      <c r="D14" s="14">
        <f>SUM(D9:D13)</f>
        <v>6448258</v>
      </c>
      <c r="E14" s="14">
        <f>SUM(E9:E13)</f>
        <v>6457372</v>
      </c>
      <c r="F14" s="22">
        <f>SUM(F9:F13)</f>
        <v>-9114</v>
      </c>
    </row>
    <row r="15" spans="1:6" x14ac:dyDescent="0.25">
      <c r="A15" s="25"/>
      <c r="B15" s="40"/>
      <c r="C15" s="13"/>
      <c r="D15" s="14"/>
      <c r="E15" s="14"/>
      <c r="F15" s="15"/>
    </row>
    <row r="16" spans="1:6" x14ac:dyDescent="0.25">
      <c r="A16" s="24" t="s">
        <v>179</v>
      </c>
      <c r="B16" s="40"/>
      <c r="C16" s="13"/>
      <c r="D16" s="14"/>
      <c r="E16" s="14"/>
      <c r="F16" s="111"/>
    </row>
    <row r="17" spans="1:6" x14ac:dyDescent="0.25">
      <c r="A17" s="25" t="s">
        <v>194</v>
      </c>
      <c r="B17" s="40"/>
      <c r="C17" s="13"/>
      <c r="D17" s="14">
        <v>0</v>
      </c>
      <c r="E17" s="14">
        <v>406752</v>
      </c>
      <c r="F17" s="112">
        <f>D17-E17</f>
        <v>-406752</v>
      </c>
    </row>
    <row r="18" spans="1:6" x14ac:dyDescent="0.25">
      <c r="A18" s="25" t="s">
        <v>195</v>
      </c>
      <c r="B18" s="40"/>
      <c r="C18" s="13"/>
      <c r="D18" s="14">
        <v>514262</v>
      </c>
      <c r="E18" s="14">
        <v>35294</v>
      </c>
      <c r="F18" s="112">
        <f>D18-E18</f>
        <v>478968</v>
      </c>
    </row>
    <row r="19" spans="1:6" x14ac:dyDescent="0.25">
      <c r="A19" s="25" t="s">
        <v>196</v>
      </c>
      <c r="B19" s="40"/>
      <c r="C19" s="13"/>
      <c r="D19" s="14">
        <v>477019</v>
      </c>
      <c r="E19" s="14">
        <v>164268</v>
      </c>
      <c r="F19" s="15">
        <f t="shared" ref="F19:F29" si="0">D19-E19</f>
        <v>312751</v>
      </c>
    </row>
    <row r="20" spans="1:6" x14ac:dyDescent="0.25">
      <c r="A20" s="25" t="s">
        <v>197</v>
      </c>
      <c r="B20" s="40"/>
      <c r="C20" s="13"/>
      <c r="D20" s="14">
        <v>63737</v>
      </c>
      <c r="E20" s="14">
        <v>42938</v>
      </c>
      <c r="F20" s="15">
        <f t="shared" si="0"/>
        <v>20799</v>
      </c>
    </row>
    <row r="21" spans="1:6" x14ac:dyDescent="0.25">
      <c r="A21" s="25" t="s">
        <v>198</v>
      </c>
      <c r="B21" s="40"/>
      <c r="C21" s="13"/>
      <c r="D21" s="14">
        <v>618500</v>
      </c>
      <c r="E21" s="14">
        <v>600675</v>
      </c>
      <c r="F21" s="15">
        <f t="shared" si="0"/>
        <v>17825</v>
      </c>
    </row>
    <row r="22" spans="1:6" x14ac:dyDescent="0.25">
      <c r="A22" s="25" t="s">
        <v>199</v>
      </c>
      <c r="B22" s="40"/>
      <c r="C22" s="13"/>
      <c r="D22" s="14">
        <v>61000</v>
      </c>
      <c r="E22" s="14">
        <v>61818</v>
      </c>
      <c r="F22" s="15">
        <v>0</v>
      </c>
    </row>
    <row r="23" spans="1:6" x14ac:dyDescent="0.25">
      <c r="A23" s="25" t="s">
        <v>200</v>
      </c>
      <c r="B23" s="40"/>
      <c r="C23" s="13"/>
      <c r="D23" s="14">
        <v>729000</v>
      </c>
      <c r="E23" s="14">
        <v>728000</v>
      </c>
      <c r="F23" s="15">
        <v>0</v>
      </c>
    </row>
    <row r="24" spans="1:6" x14ac:dyDescent="0.25">
      <c r="A24" s="25" t="s">
        <v>201</v>
      </c>
      <c r="B24" s="40"/>
      <c r="C24" s="13"/>
      <c r="D24" s="14">
        <v>947990</v>
      </c>
      <c r="E24" s="14">
        <v>948000</v>
      </c>
      <c r="F24" s="15">
        <v>0</v>
      </c>
    </row>
    <row r="25" spans="1:6" x14ac:dyDescent="0.25">
      <c r="A25" s="25" t="s">
        <v>202</v>
      </c>
      <c r="B25" s="40"/>
      <c r="C25" s="13"/>
      <c r="D25" s="14">
        <v>183500</v>
      </c>
      <c r="E25" s="14">
        <v>183536</v>
      </c>
      <c r="F25" s="15">
        <v>0</v>
      </c>
    </row>
    <row r="26" spans="1:6" x14ac:dyDescent="0.25">
      <c r="A26" s="25" t="s">
        <v>203</v>
      </c>
      <c r="B26" s="40"/>
      <c r="C26" s="13"/>
      <c r="D26" s="14">
        <v>0</v>
      </c>
      <c r="E26" s="14">
        <v>159911</v>
      </c>
      <c r="F26" s="15">
        <f t="shared" si="0"/>
        <v>-159911</v>
      </c>
    </row>
    <row r="27" spans="1:6" x14ac:dyDescent="0.25">
      <c r="A27" s="25" t="s">
        <v>204</v>
      </c>
      <c r="B27" s="40"/>
      <c r="C27" s="13"/>
      <c r="D27" s="14">
        <v>1000000</v>
      </c>
      <c r="E27" s="14">
        <v>32150</v>
      </c>
      <c r="F27" s="15">
        <f t="shared" si="0"/>
        <v>967850</v>
      </c>
    </row>
    <row r="28" spans="1:6" x14ac:dyDescent="0.25">
      <c r="A28" s="25" t="s">
        <v>205</v>
      </c>
      <c r="B28" s="40"/>
      <c r="C28" s="13"/>
      <c r="D28" s="14">
        <v>6593120</v>
      </c>
      <c r="E28" s="14">
        <v>6593120</v>
      </c>
      <c r="F28" s="15">
        <f t="shared" si="0"/>
        <v>0</v>
      </c>
    </row>
    <row r="29" spans="1:6" x14ac:dyDescent="0.25">
      <c r="A29" s="25" t="s">
        <v>206</v>
      </c>
      <c r="B29" s="40"/>
      <c r="C29" s="13"/>
      <c r="D29" s="20">
        <v>560078</v>
      </c>
      <c r="E29" s="20">
        <v>413882</v>
      </c>
      <c r="F29" s="77">
        <f t="shared" si="0"/>
        <v>146196</v>
      </c>
    </row>
    <row r="30" spans="1:6" x14ac:dyDescent="0.25">
      <c r="A30" s="24"/>
      <c r="B30" s="40"/>
      <c r="C30" s="13"/>
      <c r="D30" s="14">
        <f>SUM(D17:D29)</f>
        <v>11748206</v>
      </c>
      <c r="E30" s="14">
        <f>SUM(E17:E29)</f>
        <v>10370344</v>
      </c>
      <c r="F30" s="15">
        <f>SUM(F17:F29)</f>
        <v>1377726</v>
      </c>
    </row>
    <row r="31" spans="1:6" x14ac:dyDescent="0.25">
      <c r="A31" s="25"/>
      <c r="B31" s="40"/>
      <c r="C31" s="13"/>
      <c r="D31" s="14"/>
      <c r="E31" s="14"/>
      <c r="F31" s="15"/>
    </row>
    <row r="32" spans="1:6" x14ac:dyDescent="0.25">
      <c r="A32" s="25"/>
      <c r="B32" s="40"/>
      <c r="C32" s="13"/>
      <c r="D32" s="14"/>
      <c r="E32" s="14"/>
      <c r="F32" s="15"/>
    </row>
    <row r="33" spans="1:6" x14ac:dyDescent="0.25">
      <c r="A33" s="23"/>
      <c r="B33" s="40"/>
      <c r="C33" s="13"/>
      <c r="D33" s="14"/>
      <c r="E33" s="14"/>
      <c r="F33" s="15"/>
    </row>
    <row r="34" spans="1:6" x14ac:dyDescent="0.25">
      <c r="A34" s="32"/>
      <c r="B34" s="33"/>
      <c r="C34" s="20"/>
      <c r="D34" s="20"/>
      <c r="E34" s="20"/>
      <c r="F34" s="34"/>
    </row>
    <row r="35" spans="1:6" ht="16.5" thickBot="1" x14ac:dyDescent="0.3">
      <c r="A35" s="35" t="s">
        <v>38</v>
      </c>
      <c r="B35" s="36"/>
      <c r="C35" s="36"/>
      <c r="D35" s="55"/>
      <c r="E35" s="55"/>
      <c r="F35" s="37">
        <f>F14+F30</f>
        <v>1368612</v>
      </c>
    </row>
    <row r="36" spans="1:6" x14ac:dyDescent="0.25">
      <c r="A36" s="1"/>
      <c r="B36" s="1"/>
      <c r="C36" s="1"/>
      <c r="D36" s="1"/>
      <c r="E36" s="1"/>
      <c r="F36" s="1"/>
    </row>
    <row r="37" spans="1:6" x14ac:dyDescent="0.25">
      <c r="A37" s="1"/>
      <c r="B37" s="1"/>
      <c r="C37" s="1"/>
      <c r="D37" s="1"/>
      <c r="E37" s="1"/>
      <c r="F37" s="1"/>
    </row>
    <row r="38" spans="1:6" x14ac:dyDescent="0.25">
      <c r="A38" s="1"/>
      <c r="B38" s="1"/>
      <c r="C38" s="57"/>
      <c r="D38" s="1"/>
      <c r="E38" s="1"/>
      <c r="F38" s="1"/>
    </row>
    <row r="39" spans="1:6" x14ac:dyDescent="0.25">
      <c r="A39" s="1" t="s">
        <v>39</v>
      </c>
      <c r="B39" s="1"/>
      <c r="C39" s="57"/>
      <c r="D39" s="38">
        <f>SUM(D9:D13)*0.05</f>
        <v>322412.90000000002</v>
      </c>
      <c r="E39" s="1"/>
      <c r="F39" s="1"/>
    </row>
    <row r="40" spans="1:6" x14ac:dyDescent="0.25">
      <c r="A40" s="1"/>
      <c r="B40" s="1"/>
      <c r="C40" s="39"/>
      <c r="D40" s="14"/>
      <c r="E40" s="1"/>
      <c r="F40" s="1"/>
    </row>
    <row r="41" spans="1:6" x14ac:dyDescent="0.25">
      <c r="A41" s="1" t="s">
        <v>40</v>
      </c>
      <c r="B41" s="1"/>
      <c r="C41" s="1"/>
      <c r="D41" s="1"/>
      <c r="E41" s="1"/>
      <c r="F41" s="1"/>
    </row>
  </sheetData>
  <mergeCells count="3">
    <mergeCell ref="A1:F1"/>
    <mergeCell ref="A2:F2"/>
    <mergeCell ref="A3:F3"/>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topLeftCell="A4" workbookViewId="0">
      <selection activeCell="L6" sqref="L6"/>
    </sheetView>
  </sheetViews>
  <sheetFormatPr defaultRowHeight="15" x14ac:dyDescent="0.25"/>
  <cols>
    <col min="1" max="1" width="29.5703125" customWidth="1"/>
    <col min="4" max="4" width="11.28515625" customWidth="1"/>
    <col min="5" max="5" width="11.42578125" customWidth="1"/>
    <col min="6" max="6" width="12.28515625" customWidth="1"/>
  </cols>
  <sheetData>
    <row r="1" spans="1:6" ht="15.75" x14ac:dyDescent="0.25">
      <c r="A1" s="117" t="s">
        <v>0</v>
      </c>
      <c r="B1" s="117"/>
      <c r="C1" s="117"/>
      <c r="D1" s="117"/>
      <c r="E1" s="117"/>
      <c r="F1" s="117"/>
    </row>
    <row r="2" spans="1:6" ht="15.75" x14ac:dyDescent="0.25">
      <c r="A2" s="117" t="s">
        <v>1</v>
      </c>
      <c r="B2" s="117"/>
      <c r="C2" s="117"/>
      <c r="D2" s="117"/>
      <c r="E2" s="117"/>
      <c r="F2" s="117"/>
    </row>
    <row r="3" spans="1:6" ht="15.75" x14ac:dyDescent="0.25">
      <c r="A3" s="117" t="s">
        <v>2</v>
      </c>
      <c r="B3" s="117"/>
      <c r="C3" s="117"/>
      <c r="D3" s="117"/>
      <c r="E3" s="117"/>
      <c r="F3" s="117"/>
    </row>
    <row r="4" spans="1:6" ht="15.75" x14ac:dyDescent="0.25">
      <c r="A4" s="1"/>
      <c r="B4" s="2"/>
      <c r="C4" s="2"/>
      <c r="D4" s="2"/>
      <c r="E4" s="2"/>
      <c r="F4" s="2"/>
    </row>
    <row r="5" spans="1:6" ht="26.25" x14ac:dyDescent="0.25">
      <c r="A5" s="3" t="s">
        <v>207</v>
      </c>
      <c r="B5" s="4"/>
      <c r="C5" s="4"/>
      <c r="D5" s="5" t="s">
        <v>4</v>
      </c>
      <c r="E5" s="5" t="s">
        <v>5</v>
      </c>
      <c r="F5" s="6" t="s">
        <v>6</v>
      </c>
    </row>
    <row r="6" spans="1:6" x14ac:dyDescent="0.25">
      <c r="A6" s="7"/>
      <c r="B6" s="8"/>
      <c r="C6" s="9"/>
      <c r="D6" s="10"/>
      <c r="E6" s="10"/>
      <c r="F6" s="11"/>
    </row>
    <row r="7" spans="1:6" x14ac:dyDescent="0.25">
      <c r="A7" s="12" t="s">
        <v>7</v>
      </c>
      <c r="B7" s="40"/>
      <c r="C7" s="13"/>
      <c r="D7" s="40"/>
      <c r="E7" s="14"/>
      <c r="F7" s="15"/>
    </row>
    <row r="8" spans="1:6" x14ac:dyDescent="0.25">
      <c r="A8" s="12" t="s">
        <v>8</v>
      </c>
      <c r="B8" s="40"/>
      <c r="C8" s="13"/>
      <c r="D8" s="14"/>
      <c r="E8" s="14"/>
      <c r="F8" s="15"/>
    </row>
    <row r="9" spans="1:6" x14ac:dyDescent="0.25">
      <c r="A9" s="23" t="s">
        <v>9</v>
      </c>
      <c r="B9" s="40"/>
      <c r="C9" s="13"/>
      <c r="D9" s="14">
        <v>14863395</v>
      </c>
      <c r="E9" s="14">
        <v>14669109</v>
      </c>
      <c r="F9" s="15">
        <f t="shared" ref="F9:F14" si="0">D9-E9</f>
        <v>194286</v>
      </c>
    </row>
    <row r="10" spans="1:6" x14ac:dyDescent="0.25">
      <c r="A10" s="23" t="s">
        <v>11</v>
      </c>
      <c r="B10" s="40"/>
      <c r="C10" s="13"/>
      <c r="D10" s="14">
        <v>214230</v>
      </c>
      <c r="E10" s="14">
        <v>662414</v>
      </c>
      <c r="F10" s="15">
        <f t="shared" si="0"/>
        <v>-448184</v>
      </c>
    </row>
    <row r="11" spans="1:6" x14ac:dyDescent="0.25">
      <c r="A11" s="23" t="s">
        <v>75</v>
      </c>
      <c r="B11" s="40"/>
      <c r="C11" s="13"/>
      <c r="D11" s="14">
        <v>48200</v>
      </c>
      <c r="E11" s="14">
        <v>628302</v>
      </c>
      <c r="F11" s="15">
        <f t="shared" si="0"/>
        <v>-580102</v>
      </c>
    </row>
    <row r="12" spans="1:6" x14ac:dyDescent="0.25">
      <c r="A12" s="23" t="s">
        <v>208</v>
      </c>
      <c r="B12" s="40"/>
      <c r="C12" s="13"/>
      <c r="D12" s="14">
        <v>-54980</v>
      </c>
      <c r="E12" s="14">
        <v>-313377</v>
      </c>
      <c r="F12" s="15">
        <f t="shared" si="0"/>
        <v>258397</v>
      </c>
    </row>
    <row r="13" spans="1:6" x14ac:dyDescent="0.25">
      <c r="A13" s="23" t="s">
        <v>13</v>
      </c>
      <c r="B13" s="40"/>
      <c r="C13" s="13"/>
      <c r="D13" s="14">
        <v>0</v>
      </c>
      <c r="E13" s="14">
        <v>0</v>
      </c>
      <c r="F13" s="15">
        <f t="shared" si="0"/>
        <v>0</v>
      </c>
    </row>
    <row r="14" spans="1:6" x14ac:dyDescent="0.25">
      <c r="A14" s="23" t="s">
        <v>73</v>
      </c>
      <c r="B14" s="40"/>
      <c r="C14" s="13"/>
      <c r="D14" s="20">
        <v>1047777</v>
      </c>
      <c r="E14" s="20">
        <v>0</v>
      </c>
      <c r="F14" s="77">
        <f t="shared" si="0"/>
        <v>1047777</v>
      </c>
    </row>
    <row r="15" spans="1:6" x14ac:dyDescent="0.25">
      <c r="A15" s="23"/>
      <c r="B15" s="40"/>
      <c r="C15" s="13"/>
      <c r="D15" s="14">
        <f>SUM(D9:D14)</f>
        <v>16118622</v>
      </c>
      <c r="E15" s="14">
        <f>SUM(E9:E14)</f>
        <v>15646448</v>
      </c>
      <c r="F15" s="22">
        <f>SUM(F9:F14)</f>
        <v>472174</v>
      </c>
    </row>
    <row r="16" spans="1:6" x14ac:dyDescent="0.25">
      <c r="A16" s="23"/>
      <c r="B16" s="40"/>
      <c r="C16" s="13"/>
      <c r="D16" s="14"/>
      <c r="E16" s="14"/>
      <c r="F16" s="15"/>
    </row>
    <row r="17" spans="1:6" x14ac:dyDescent="0.25">
      <c r="A17" s="12" t="s">
        <v>179</v>
      </c>
      <c r="B17" s="40"/>
      <c r="C17" s="13"/>
      <c r="D17" s="14"/>
      <c r="E17" s="14"/>
      <c r="F17" s="15"/>
    </row>
    <row r="18" spans="1:6" x14ac:dyDescent="0.25">
      <c r="A18" s="18" t="s">
        <v>209</v>
      </c>
      <c r="B18" s="52"/>
      <c r="C18" s="28"/>
      <c r="D18" s="29">
        <v>136110</v>
      </c>
      <c r="E18" s="29">
        <v>131435</v>
      </c>
      <c r="F18" s="30">
        <v>0</v>
      </c>
    </row>
    <row r="19" spans="1:6" x14ac:dyDescent="0.25">
      <c r="A19" s="18" t="s">
        <v>210</v>
      </c>
      <c r="B19" s="52"/>
      <c r="C19" s="28"/>
      <c r="D19" s="29">
        <v>23650</v>
      </c>
      <c r="E19" s="29">
        <v>43657</v>
      </c>
      <c r="F19" s="30">
        <v>0</v>
      </c>
    </row>
    <row r="20" spans="1:6" x14ac:dyDescent="0.25">
      <c r="A20" s="18" t="s">
        <v>211</v>
      </c>
      <c r="B20" s="52"/>
      <c r="C20" s="28"/>
      <c r="D20" s="29">
        <v>73180</v>
      </c>
      <c r="E20" s="29">
        <v>71497</v>
      </c>
      <c r="F20" s="30">
        <v>0</v>
      </c>
    </row>
    <row r="21" spans="1:6" x14ac:dyDescent="0.25">
      <c r="A21" s="18" t="s">
        <v>212</v>
      </c>
      <c r="B21" s="52"/>
      <c r="C21" s="28"/>
      <c r="D21" s="29">
        <v>0</v>
      </c>
      <c r="E21" s="29">
        <v>-8712</v>
      </c>
      <c r="F21" s="30">
        <v>0</v>
      </c>
    </row>
    <row r="22" spans="1:6" x14ac:dyDescent="0.25">
      <c r="A22" s="18" t="s">
        <v>213</v>
      </c>
      <c r="B22" s="52"/>
      <c r="C22" s="28"/>
      <c r="D22" s="29">
        <v>0</v>
      </c>
      <c r="E22" s="29">
        <v>13283</v>
      </c>
      <c r="F22" s="30">
        <v>0</v>
      </c>
    </row>
    <row r="23" spans="1:6" x14ac:dyDescent="0.25">
      <c r="A23" s="18" t="s">
        <v>214</v>
      </c>
      <c r="B23" s="52"/>
      <c r="C23" s="28"/>
      <c r="D23" s="29">
        <v>0</v>
      </c>
      <c r="E23" s="29">
        <v>75414</v>
      </c>
      <c r="F23" s="30">
        <v>0</v>
      </c>
    </row>
    <row r="24" spans="1:6" x14ac:dyDescent="0.25">
      <c r="A24" s="18" t="s">
        <v>215</v>
      </c>
      <c r="B24" s="52"/>
      <c r="C24" s="28"/>
      <c r="D24" s="29"/>
      <c r="E24" s="29">
        <v>-75722</v>
      </c>
      <c r="F24" s="30">
        <v>0</v>
      </c>
    </row>
    <row r="25" spans="1:6" x14ac:dyDescent="0.25">
      <c r="A25" s="18" t="s">
        <v>216</v>
      </c>
      <c r="B25" s="52"/>
      <c r="C25" s="28"/>
      <c r="D25" s="29">
        <v>56390</v>
      </c>
      <c r="E25" s="29">
        <v>13667</v>
      </c>
      <c r="F25" s="113">
        <f>D25-E25</f>
        <v>42723</v>
      </c>
    </row>
    <row r="26" spans="1:6" x14ac:dyDescent="0.25">
      <c r="A26" s="18" t="s">
        <v>217</v>
      </c>
      <c r="B26" s="52"/>
      <c r="C26" s="28"/>
      <c r="D26" s="29">
        <v>-1648100</v>
      </c>
      <c r="E26" s="29">
        <v>-1354437</v>
      </c>
      <c r="F26" s="30">
        <v>0</v>
      </c>
    </row>
    <row r="27" spans="1:6" x14ac:dyDescent="0.25">
      <c r="A27" s="18" t="s">
        <v>218</v>
      </c>
      <c r="B27" s="52"/>
      <c r="C27" s="28"/>
      <c r="D27" s="29">
        <v>0</v>
      </c>
      <c r="E27" s="29">
        <v>1772</v>
      </c>
      <c r="F27" s="30">
        <v>0</v>
      </c>
    </row>
    <row r="28" spans="1:6" x14ac:dyDescent="0.25">
      <c r="A28" s="18" t="s">
        <v>219</v>
      </c>
      <c r="B28" s="52"/>
      <c r="C28" s="28"/>
      <c r="D28" s="29">
        <v>351400</v>
      </c>
      <c r="E28" s="29">
        <v>417099</v>
      </c>
      <c r="F28" s="30">
        <v>0</v>
      </c>
    </row>
    <row r="29" spans="1:6" x14ac:dyDescent="0.25">
      <c r="A29" s="18" t="s">
        <v>220</v>
      </c>
      <c r="B29" s="52"/>
      <c r="C29" s="28"/>
      <c r="D29" s="29">
        <v>118600</v>
      </c>
      <c r="E29" s="29">
        <v>70612</v>
      </c>
      <c r="F29" s="30">
        <v>0</v>
      </c>
    </row>
    <row r="30" spans="1:6" x14ac:dyDescent="0.25">
      <c r="A30" s="18" t="s">
        <v>221</v>
      </c>
      <c r="B30" s="52"/>
      <c r="C30" s="28"/>
      <c r="D30" s="29">
        <v>-53790</v>
      </c>
      <c r="E30" s="29">
        <v>0</v>
      </c>
      <c r="F30" s="17">
        <v>0</v>
      </c>
    </row>
    <row r="31" spans="1:6" x14ac:dyDescent="0.25">
      <c r="A31" s="23" t="s">
        <v>222</v>
      </c>
      <c r="C31" s="40"/>
      <c r="D31" s="14">
        <v>1495118</v>
      </c>
      <c r="E31" s="14">
        <v>1382588</v>
      </c>
      <c r="F31" s="15">
        <f>D31-E31</f>
        <v>112530</v>
      </c>
    </row>
    <row r="32" spans="1:6" x14ac:dyDescent="0.25">
      <c r="A32" s="23" t="s">
        <v>223</v>
      </c>
      <c r="C32" s="40"/>
      <c r="D32" s="20">
        <v>-11530</v>
      </c>
      <c r="E32" s="20">
        <v>104688</v>
      </c>
      <c r="F32" s="77">
        <v>0</v>
      </c>
    </row>
    <row r="33" spans="1:6" x14ac:dyDescent="0.25">
      <c r="A33" s="23"/>
      <c r="B33" s="40"/>
      <c r="C33" s="13"/>
      <c r="D33" s="14">
        <f>SUM(D18:D32)</f>
        <v>541028</v>
      </c>
      <c r="E33" s="14">
        <f>SUM(E18:E32)</f>
        <v>886841</v>
      </c>
      <c r="F33" s="15">
        <f>SUM(F18:F32)</f>
        <v>155253</v>
      </c>
    </row>
    <row r="34" spans="1:6" x14ac:dyDescent="0.25">
      <c r="A34" s="32"/>
      <c r="B34" s="33"/>
      <c r="C34" s="20"/>
      <c r="D34" s="20"/>
      <c r="E34" s="20"/>
      <c r="F34" s="34"/>
    </row>
    <row r="35" spans="1:6" ht="16.5" thickBot="1" x14ac:dyDescent="0.3">
      <c r="A35" s="35" t="s">
        <v>38</v>
      </c>
      <c r="B35" s="36"/>
      <c r="C35" s="36"/>
      <c r="D35" s="55"/>
      <c r="E35" s="55"/>
      <c r="F35" s="37">
        <f>F15+F33</f>
        <v>627427</v>
      </c>
    </row>
    <row r="37" spans="1:6" x14ac:dyDescent="0.25">
      <c r="A37" s="1"/>
      <c r="B37" s="1"/>
      <c r="C37" s="1"/>
      <c r="D37" s="1"/>
      <c r="E37" s="1"/>
      <c r="F37" s="1"/>
    </row>
    <row r="38" spans="1:6" x14ac:dyDescent="0.25">
      <c r="A38" s="1" t="s">
        <v>39</v>
      </c>
      <c r="B38" s="1"/>
      <c r="C38" s="38">
        <v>744536.45000000007</v>
      </c>
      <c r="D38" s="1"/>
      <c r="E38" s="1"/>
      <c r="F38" s="1"/>
    </row>
    <row r="39" spans="1:6" x14ac:dyDescent="0.25">
      <c r="A39" s="1"/>
      <c r="B39" s="1"/>
      <c r="C39" s="39"/>
      <c r="D39" s="14"/>
      <c r="E39" s="1"/>
      <c r="F39" s="1"/>
    </row>
    <row r="40" spans="1:6" x14ac:dyDescent="0.25">
      <c r="A40" s="1" t="s">
        <v>40</v>
      </c>
      <c r="B40" s="1"/>
      <c r="C40" s="1"/>
      <c r="D40" s="1"/>
      <c r="E40" s="1"/>
      <c r="F40" s="1"/>
    </row>
  </sheetData>
  <mergeCells count="3">
    <mergeCell ref="A1:F1"/>
    <mergeCell ref="A2:F2"/>
    <mergeCell ref="A3:F3"/>
  </mergeCell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8"/>
  <sheetViews>
    <sheetView topLeftCell="A4" workbookViewId="0">
      <selection activeCell="K15" sqref="K15"/>
    </sheetView>
  </sheetViews>
  <sheetFormatPr defaultRowHeight="15" x14ac:dyDescent="0.25"/>
  <cols>
    <col min="1" max="1" width="27.42578125" customWidth="1"/>
    <col min="4" max="4" width="11.42578125" customWidth="1"/>
    <col min="5" max="5" width="12.140625" customWidth="1"/>
    <col min="6" max="6" width="12.7109375" customWidth="1"/>
  </cols>
  <sheetData>
    <row r="1" spans="1:11" ht="15.75" x14ac:dyDescent="0.25">
      <c r="A1" s="117" t="s">
        <v>0</v>
      </c>
      <c r="B1" s="117"/>
      <c r="C1" s="117"/>
      <c r="D1" s="117"/>
      <c r="E1" s="117"/>
      <c r="F1" s="117"/>
    </row>
    <row r="2" spans="1:11" ht="15.75" x14ac:dyDescent="0.25">
      <c r="A2" s="117" t="s">
        <v>1</v>
      </c>
      <c r="B2" s="117"/>
      <c r="C2" s="117"/>
      <c r="D2" s="117"/>
      <c r="E2" s="117"/>
      <c r="F2" s="117"/>
    </row>
    <row r="3" spans="1:11" ht="15.75" x14ac:dyDescent="0.25">
      <c r="A3" s="117" t="s">
        <v>2</v>
      </c>
      <c r="B3" s="117"/>
      <c r="C3" s="117"/>
      <c r="D3" s="117"/>
      <c r="E3" s="117"/>
      <c r="F3" s="117"/>
    </row>
    <row r="4" spans="1:11" ht="15.75" x14ac:dyDescent="0.25">
      <c r="A4" s="1"/>
      <c r="B4" s="2"/>
      <c r="C4" s="2"/>
      <c r="D4" s="2"/>
      <c r="E4" s="2"/>
      <c r="F4" s="2"/>
    </row>
    <row r="5" spans="1:11" ht="26.25" x14ac:dyDescent="0.25">
      <c r="A5" s="3" t="s">
        <v>224</v>
      </c>
      <c r="B5" s="4"/>
      <c r="C5" s="4"/>
      <c r="D5" s="5" t="s">
        <v>4</v>
      </c>
      <c r="E5" s="5" t="s">
        <v>5</v>
      </c>
      <c r="F5" s="6" t="s">
        <v>6</v>
      </c>
    </row>
    <row r="6" spans="1:11" x14ac:dyDescent="0.25">
      <c r="A6" s="7"/>
      <c r="B6" s="8"/>
      <c r="C6" s="9"/>
      <c r="D6" s="10"/>
      <c r="E6" s="10"/>
      <c r="F6" s="11"/>
    </row>
    <row r="7" spans="1:11" x14ac:dyDescent="0.25">
      <c r="A7" s="12" t="s">
        <v>7</v>
      </c>
      <c r="B7" s="40"/>
      <c r="C7" s="13"/>
      <c r="D7" s="40"/>
      <c r="E7" s="14"/>
      <c r="F7" s="15"/>
    </row>
    <row r="8" spans="1:11" x14ac:dyDescent="0.25">
      <c r="A8" s="12" t="s">
        <v>8</v>
      </c>
      <c r="B8" s="40"/>
      <c r="C8" s="13"/>
      <c r="D8" s="14"/>
      <c r="E8" s="14"/>
      <c r="F8" s="15"/>
    </row>
    <row r="9" spans="1:11" x14ac:dyDescent="0.25">
      <c r="A9" s="23" t="s">
        <v>9</v>
      </c>
      <c r="B9" s="40"/>
      <c r="C9" s="13"/>
      <c r="D9" s="14">
        <f>6907307+40259520-405000</f>
        <v>46761827</v>
      </c>
      <c r="E9" s="14">
        <f>7031637+41103245</f>
        <v>48134882</v>
      </c>
      <c r="F9" s="15">
        <f t="shared" ref="F9:F14" si="0">D9-E9</f>
        <v>-1373055</v>
      </c>
    </row>
    <row r="10" spans="1:11" x14ac:dyDescent="0.25">
      <c r="A10" s="23" t="s">
        <v>11</v>
      </c>
      <c r="B10" s="40"/>
      <c r="C10" s="13"/>
      <c r="D10" s="14">
        <f>572857+114593</f>
        <v>687450</v>
      </c>
      <c r="E10" s="14">
        <v>432444</v>
      </c>
      <c r="F10" s="15">
        <f t="shared" si="0"/>
        <v>255006</v>
      </c>
    </row>
    <row r="11" spans="1:11" x14ac:dyDescent="0.25">
      <c r="A11" s="23" t="s">
        <v>75</v>
      </c>
      <c r="B11" s="40"/>
      <c r="C11" s="13"/>
      <c r="D11" s="14">
        <v>0</v>
      </c>
      <c r="E11" s="14">
        <v>377133</v>
      </c>
      <c r="F11" s="15">
        <f t="shared" si="0"/>
        <v>-377133</v>
      </c>
      <c r="K11" t="s">
        <v>239</v>
      </c>
    </row>
    <row r="12" spans="1:11" x14ac:dyDescent="0.25">
      <c r="A12" s="23" t="s">
        <v>225</v>
      </c>
      <c r="B12" s="40"/>
      <c r="C12" s="13"/>
      <c r="D12" s="14">
        <f>-299116+405000</f>
        <v>105884</v>
      </c>
      <c r="E12" s="14">
        <v>81439</v>
      </c>
      <c r="F12" s="15">
        <f t="shared" si="0"/>
        <v>24445</v>
      </c>
    </row>
    <row r="13" spans="1:11" x14ac:dyDescent="0.25">
      <c r="A13" s="23" t="s">
        <v>73</v>
      </c>
      <c r="B13" s="40"/>
      <c r="C13" s="13"/>
      <c r="D13" s="14">
        <v>797580</v>
      </c>
      <c r="E13" s="14">
        <v>0</v>
      </c>
      <c r="F13" s="15">
        <f t="shared" si="0"/>
        <v>797580</v>
      </c>
      <c r="K13" t="s">
        <v>240</v>
      </c>
    </row>
    <row r="14" spans="1:11" x14ac:dyDescent="0.25">
      <c r="A14" s="23" t="s">
        <v>13</v>
      </c>
      <c r="B14" s="40"/>
      <c r="C14" s="13"/>
      <c r="D14" s="20">
        <v>0</v>
      </c>
      <c r="E14" s="20">
        <v>0</v>
      </c>
      <c r="F14" s="77">
        <f t="shared" si="0"/>
        <v>0</v>
      </c>
    </row>
    <row r="15" spans="1:11" x14ac:dyDescent="0.25">
      <c r="A15" s="23"/>
      <c r="B15" s="40"/>
      <c r="C15" s="13"/>
      <c r="D15" s="14">
        <f>SUM(D9:D14)</f>
        <v>48352741</v>
      </c>
      <c r="E15" s="14">
        <f>SUM(E9:E14)</f>
        <v>49025898</v>
      </c>
      <c r="F15" s="22">
        <f>SUM(F9:F14)</f>
        <v>-673157</v>
      </c>
      <c r="K15" t="s">
        <v>241</v>
      </c>
    </row>
    <row r="16" spans="1:11" x14ac:dyDescent="0.25">
      <c r="A16" s="23"/>
      <c r="B16" s="40"/>
      <c r="C16" s="13"/>
      <c r="D16" s="14"/>
      <c r="E16" s="14"/>
      <c r="F16" s="15"/>
    </row>
    <row r="17" spans="1:6" x14ac:dyDescent="0.25">
      <c r="A17" s="24" t="s">
        <v>16</v>
      </c>
      <c r="B17" s="40"/>
      <c r="C17" s="13"/>
      <c r="D17" s="14"/>
      <c r="E17" s="14"/>
      <c r="F17" s="15"/>
    </row>
    <row r="18" spans="1:6" x14ac:dyDescent="0.25">
      <c r="A18" s="26" t="s">
        <v>226</v>
      </c>
      <c r="B18" s="40"/>
      <c r="C18" s="13"/>
      <c r="D18" s="14">
        <f>2700360+540860</f>
        <v>3241220</v>
      </c>
      <c r="E18" s="14">
        <v>3175760</v>
      </c>
      <c r="F18" s="30">
        <v>0</v>
      </c>
    </row>
    <row r="19" spans="1:6" x14ac:dyDescent="0.25">
      <c r="A19" s="26" t="s">
        <v>227</v>
      </c>
      <c r="B19" s="40"/>
      <c r="C19" s="13"/>
      <c r="D19" s="20">
        <v>0</v>
      </c>
      <c r="E19" s="20">
        <v>2968</v>
      </c>
      <c r="F19" s="59">
        <v>0</v>
      </c>
    </row>
    <row r="20" spans="1:6" x14ac:dyDescent="0.25">
      <c r="A20" s="12"/>
      <c r="B20" s="64"/>
      <c r="C20" s="65"/>
      <c r="D20" s="66">
        <f>SUM(D18:D19)</f>
        <v>3241220</v>
      </c>
      <c r="E20" s="66">
        <f>SUM(E18:E19)</f>
        <v>3178728</v>
      </c>
      <c r="F20" s="67">
        <f>SUM(F18:F19)</f>
        <v>0</v>
      </c>
    </row>
    <row r="21" spans="1:6" x14ac:dyDescent="0.25">
      <c r="A21" s="23"/>
      <c r="B21" s="40"/>
      <c r="C21" s="13"/>
      <c r="D21" s="14"/>
      <c r="E21" s="14"/>
      <c r="F21" s="15"/>
    </row>
    <row r="22" spans="1:6" x14ac:dyDescent="0.25">
      <c r="A22" s="32"/>
      <c r="B22" s="33"/>
      <c r="C22" s="20"/>
      <c r="D22" s="20"/>
      <c r="E22" s="20"/>
      <c r="F22" s="34"/>
    </row>
    <row r="23" spans="1:6" ht="16.5" thickBot="1" x14ac:dyDescent="0.3">
      <c r="A23" s="35" t="s">
        <v>38</v>
      </c>
      <c r="B23" s="36"/>
      <c r="C23" s="36"/>
      <c r="D23" s="55"/>
      <c r="E23" s="55"/>
      <c r="F23" s="37">
        <f>F15+F20</f>
        <v>-673157</v>
      </c>
    </row>
    <row r="24" spans="1:6" x14ac:dyDescent="0.25">
      <c r="A24" s="1"/>
      <c r="B24" s="1"/>
      <c r="C24" s="1"/>
      <c r="D24" s="1"/>
      <c r="E24" s="1"/>
      <c r="F24" s="1"/>
    </row>
    <row r="26" spans="1:6" x14ac:dyDescent="0.25">
      <c r="A26" s="1" t="s">
        <v>39</v>
      </c>
      <c r="B26" s="1"/>
      <c r="C26" s="38">
        <f>(D9+D10)*0.05</f>
        <v>2372463.85</v>
      </c>
      <c r="D26" s="1"/>
      <c r="E26" s="1"/>
      <c r="F26" s="1"/>
    </row>
    <row r="27" spans="1:6" x14ac:dyDescent="0.25">
      <c r="A27" s="1"/>
      <c r="B27" s="1"/>
      <c r="C27" s="39"/>
      <c r="D27" s="14"/>
      <c r="E27" s="1"/>
      <c r="F27" s="1"/>
    </row>
    <row r="28" spans="1:6" x14ac:dyDescent="0.25">
      <c r="A28" s="1" t="s">
        <v>40</v>
      </c>
      <c r="B28" s="1"/>
      <c r="C28" s="1"/>
      <c r="D28" s="1"/>
      <c r="E28" s="1"/>
      <c r="F28" s="1"/>
    </row>
  </sheetData>
  <mergeCells count="3">
    <mergeCell ref="A1:F1"/>
    <mergeCell ref="A2:F2"/>
    <mergeCell ref="A3:F3"/>
  </mergeCell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0"/>
  <sheetViews>
    <sheetView topLeftCell="A34" workbookViewId="0">
      <selection activeCell="H44" sqref="H44:H45"/>
    </sheetView>
  </sheetViews>
  <sheetFormatPr defaultRowHeight="15" x14ac:dyDescent="0.25"/>
  <cols>
    <col min="1" max="1" width="34.42578125" customWidth="1"/>
    <col min="4" max="4" width="11.85546875" customWidth="1"/>
    <col min="5" max="5" width="11.7109375" customWidth="1"/>
    <col min="6" max="6" width="13.42578125" customWidth="1"/>
  </cols>
  <sheetData>
    <row r="1" spans="1:6" ht="15.75" x14ac:dyDescent="0.25">
      <c r="A1" s="117" t="s">
        <v>0</v>
      </c>
      <c r="B1" s="117"/>
      <c r="C1" s="117"/>
      <c r="D1" s="117"/>
      <c r="E1" s="117"/>
      <c r="F1" s="117"/>
    </row>
    <row r="2" spans="1:6" ht="15.75" x14ac:dyDescent="0.25">
      <c r="A2" s="117" t="s">
        <v>1</v>
      </c>
      <c r="B2" s="117"/>
      <c r="C2" s="117"/>
      <c r="D2" s="117"/>
      <c r="E2" s="117"/>
      <c r="F2" s="117"/>
    </row>
    <row r="3" spans="1:6" ht="15.75" x14ac:dyDescent="0.25">
      <c r="A3" s="117" t="s">
        <v>2</v>
      </c>
      <c r="B3" s="117"/>
      <c r="C3" s="117"/>
      <c r="D3" s="117"/>
      <c r="E3" s="117"/>
      <c r="F3" s="117"/>
    </row>
    <row r="4" spans="1:6" ht="15.75" x14ac:dyDescent="0.25">
      <c r="A4" s="1"/>
      <c r="B4" s="2"/>
      <c r="C4" s="2"/>
      <c r="D4" s="2"/>
      <c r="E4" s="2"/>
      <c r="F4" s="2"/>
    </row>
    <row r="5" spans="1:6" ht="66.75" customHeight="1" x14ac:dyDescent="0.25">
      <c r="A5" s="114" t="s">
        <v>228</v>
      </c>
      <c r="B5" s="4"/>
      <c r="C5" s="4"/>
      <c r="D5" s="5" t="s">
        <v>4</v>
      </c>
      <c r="E5" s="5" t="s">
        <v>5</v>
      </c>
      <c r="F5" s="6" t="s">
        <v>6</v>
      </c>
    </row>
    <row r="6" spans="1:6" x14ac:dyDescent="0.25">
      <c r="A6" s="7"/>
      <c r="B6" s="8"/>
      <c r="C6" s="9"/>
      <c r="D6" s="10"/>
      <c r="E6" s="10"/>
      <c r="F6" s="11"/>
    </row>
    <row r="7" spans="1:6" x14ac:dyDescent="0.25">
      <c r="A7" s="12" t="s">
        <v>7</v>
      </c>
      <c r="B7" s="40"/>
      <c r="C7" s="13"/>
      <c r="D7" s="40"/>
      <c r="E7" s="14"/>
      <c r="F7" s="15"/>
    </row>
    <row r="8" spans="1:6" x14ac:dyDescent="0.25">
      <c r="A8" s="12" t="s">
        <v>8</v>
      </c>
      <c r="B8" s="40"/>
      <c r="C8" s="13"/>
      <c r="D8" s="14"/>
      <c r="E8" s="14"/>
      <c r="F8" s="15"/>
    </row>
    <row r="9" spans="1:6" x14ac:dyDescent="0.25">
      <c r="A9" s="23" t="s">
        <v>229</v>
      </c>
      <c r="B9" s="40"/>
      <c r="C9" s="13"/>
      <c r="D9" s="14">
        <v>20731439</v>
      </c>
      <c r="E9" s="14">
        <v>20487193</v>
      </c>
      <c r="F9" s="15">
        <f>D9-E9</f>
        <v>244246</v>
      </c>
    </row>
    <row r="10" spans="1:6" x14ac:dyDescent="0.25">
      <c r="A10" s="23" t="s">
        <v>230</v>
      </c>
      <c r="B10" s="40"/>
      <c r="C10" s="13"/>
      <c r="D10" s="14">
        <v>110730</v>
      </c>
      <c r="E10" s="14">
        <v>470965</v>
      </c>
      <c r="F10" s="15">
        <f>D10-E10</f>
        <v>-360235</v>
      </c>
    </row>
    <row r="11" spans="1:6" x14ac:dyDescent="0.25">
      <c r="A11" s="23" t="s">
        <v>231</v>
      </c>
      <c r="B11" s="40"/>
      <c r="C11" s="13"/>
      <c r="D11" s="14">
        <v>0</v>
      </c>
      <c r="E11" s="14">
        <v>68781</v>
      </c>
      <c r="F11" s="15">
        <f>D11-E11</f>
        <v>-68781</v>
      </c>
    </row>
    <row r="12" spans="1:6" x14ac:dyDescent="0.25">
      <c r="A12" s="23" t="s">
        <v>13</v>
      </c>
      <c r="B12" s="40"/>
      <c r="C12" s="13"/>
      <c r="D12" s="14">
        <f>92956+211034</f>
        <v>303990</v>
      </c>
      <c r="E12" s="14">
        <v>0</v>
      </c>
      <c r="F12" s="15">
        <f>D12-E12</f>
        <v>303990</v>
      </c>
    </row>
    <row r="13" spans="1:6" x14ac:dyDescent="0.25">
      <c r="A13" s="23" t="s">
        <v>14</v>
      </c>
      <c r="B13" s="40"/>
      <c r="C13" s="13"/>
      <c r="D13" s="20">
        <v>136425</v>
      </c>
      <c r="E13" s="20">
        <v>0</v>
      </c>
      <c r="F13" s="77">
        <f>D13-E13</f>
        <v>136425</v>
      </c>
    </row>
    <row r="14" spans="1:6" x14ac:dyDescent="0.25">
      <c r="A14" s="23"/>
      <c r="B14" s="40"/>
      <c r="C14" s="13"/>
      <c r="D14" s="14">
        <f>SUM(D9:D13)</f>
        <v>21282584</v>
      </c>
      <c r="E14" s="14">
        <f>SUM(E9:E13)</f>
        <v>21026939</v>
      </c>
      <c r="F14" s="22">
        <f>SUM(F9:F13)</f>
        <v>255645</v>
      </c>
    </row>
    <row r="15" spans="1:6" x14ac:dyDescent="0.25">
      <c r="A15" s="25"/>
      <c r="B15" s="40"/>
      <c r="C15" s="13"/>
      <c r="D15" s="14"/>
      <c r="E15" s="14"/>
      <c r="F15" s="15"/>
    </row>
    <row r="16" spans="1:6" x14ac:dyDescent="0.25">
      <c r="A16" s="24" t="s">
        <v>16</v>
      </c>
      <c r="B16" s="40"/>
      <c r="C16" s="13"/>
      <c r="D16" s="14"/>
      <c r="E16" s="14"/>
      <c r="F16" s="15"/>
    </row>
    <row r="17" spans="1:6" x14ac:dyDescent="0.25">
      <c r="A17" s="26" t="s">
        <v>57</v>
      </c>
      <c r="B17" s="40"/>
      <c r="C17" s="13"/>
      <c r="D17" s="14">
        <v>2975</v>
      </c>
      <c r="E17" s="14">
        <v>0</v>
      </c>
      <c r="F17" s="15">
        <v>0</v>
      </c>
    </row>
    <row r="18" spans="1:6" x14ac:dyDescent="0.25">
      <c r="A18" s="26" t="s">
        <v>232</v>
      </c>
      <c r="B18" s="40"/>
      <c r="C18" s="13"/>
      <c r="D18" s="14">
        <v>-27713</v>
      </c>
      <c r="E18" s="14">
        <v>0</v>
      </c>
      <c r="F18" s="15">
        <f>D18-E18</f>
        <v>-27713</v>
      </c>
    </row>
    <row r="19" spans="1:6" x14ac:dyDescent="0.25">
      <c r="A19" s="25" t="s">
        <v>233</v>
      </c>
      <c r="B19" s="40"/>
      <c r="C19" s="13"/>
      <c r="D19" s="20">
        <v>-32560</v>
      </c>
      <c r="E19" s="20">
        <v>14960</v>
      </c>
      <c r="F19" s="77">
        <f>D19-E19</f>
        <v>-47520</v>
      </c>
    </row>
    <row r="20" spans="1:6" x14ac:dyDescent="0.25">
      <c r="A20" s="25"/>
      <c r="B20" s="40"/>
      <c r="C20" s="13"/>
      <c r="D20" s="14">
        <f>SUM(D17:D19)</f>
        <v>-57298</v>
      </c>
      <c r="E20" s="14">
        <f>SUM(E17:E19)</f>
        <v>14960</v>
      </c>
      <c r="F20" s="11">
        <f>SUM(F17:F19)</f>
        <v>-75233</v>
      </c>
    </row>
    <row r="21" spans="1:6" x14ac:dyDescent="0.25">
      <c r="A21" s="25"/>
      <c r="B21" s="40"/>
      <c r="C21" s="13"/>
      <c r="D21" s="14"/>
      <c r="E21" s="14"/>
      <c r="F21" s="15"/>
    </row>
    <row r="22" spans="1:6" x14ac:dyDescent="0.25">
      <c r="A22" s="32"/>
      <c r="B22" s="33"/>
      <c r="C22" s="20"/>
      <c r="D22" s="20"/>
      <c r="E22" s="20"/>
      <c r="F22" s="34"/>
    </row>
    <row r="23" spans="1:6" ht="16.5" thickBot="1" x14ac:dyDescent="0.3">
      <c r="A23" s="35" t="s">
        <v>38</v>
      </c>
      <c r="B23" s="36"/>
      <c r="C23" s="36"/>
      <c r="D23" s="55"/>
      <c r="E23" s="55"/>
      <c r="F23" s="37">
        <f>F14+F20</f>
        <v>180412</v>
      </c>
    </row>
    <row r="24" spans="1:6" ht="15.75" x14ac:dyDescent="0.25">
      <c r="A24" s="56"/>
      <c r="B24" s="56"/>
      <c r="C24" s="56"/>
      <c r="D24" s="58"/>
      <c r="E24" s="58"/>
      <c r="F24" s="56"/>
    </row>
    <row r="26" spans="1:6" x14ac:dyDescent="0.25">
      <c r="A26" s="1" t="s">
        <v>39</v>
      </c>
      <c r="B26" s="1"/>
      <c r="C26" s="38">
        <f>SUM(D9:D13)*0.05</f>
        <v>1064129.2</v>
      </c>
      <c r="D26" s="1"/>
      <c r="E26" s="1"/>
      <c r="F26" s="1"/>
    </row>
    <row r="27" spans="1:6" x14ac:dyDescent="0.25">
      <c r="A27" s="103"/>
      <c r="B27" s="103"/>
      <c r="C27" s="103"/>
      <c r="D27" s="103"/>
      <c r="E27" s="103"/>
      <c r="F27" s="103"/>
    </row>
    <row r="28" spans="1:6" x14ac:dyDescent="0.25">
      <c r="A28" s="103"/>
      <c r="B28" s="103"/>
      <c r="C28" s="103"/>
      <c r="D28" s="103"/>
      <c r="E28" s="103"/>
      <c r="F28" s="103"/>
    </row>
    <row r="29" spans="1:6" ht="33" customHeight="1" x14ac:dyDescent="0.25">
      <c r="A29" s="114" t="s">
        <v>234</v>
      </c>
      <c r="B29" s="4"/>
      <c r="C29" s="4"/>
      <c r="D29" s="5" t="s">
        <v>4</v>
      </c>
      <c r="E29" s="5" t="s">
        <v>5</v>
      </c>
      <c r="F29" s="6" t="s">
        <v>6</v>
      </c>
    </row>
    <row r="30" spans="1:6" x14ac:dyDescent="0.25">
      <c r="A30" s="7"/>
      <c r="B30" s="8"/>
      <c r="C30" s="9"/>
      <c r="D30" s="10"/>
      <c r="E30" s="10"/>
      <c r="F30" s="11"/>
    </row>
    <row r="31" spans="1:6" x14ac:dyDescent="0.25">
      <c r="A31" s="12" t="s">
        <v>7</v>
      </c>
      <c r="B31" s="40"/>
      <c r="C31" s="13"/>
      <c r="D31" s="40"/>
      <c r="E31" s="14"/>
      <c r="F31" s="15"/>
    </row>
    <row r="32" spans="1:6" x14ac:dyDescent="0.25">
      <c r="A32" s="12" t="s">
        <v>8</v>
      </c>
      <c r="B32" s="40"/>
      <c r="C32" s="13"/>
      <c r="D32" s="14"/>
      <c r="E32" s="14"/>
      <c r="F32" s="15"/>
    </row>
    <row r="33" spans="1:6" x14ac:dyDescent="0.25">
      <c r="A33" s="23" t="s">
        <v>235</v>
      </c>
      <c r="B33" s="40"/>
      <c r="C33" s="13"/>
      <c r="D33" s="14">
        <v>3505342</v>
      </c>
      <c r="E33" s="14">
        <v>3305203</v>
      </c>
      <c r="F33" s="15">
        <f>D33-E33</f>
        <v>200139</v>
      </c>
    </row>
    <row r="34" spans="1:6" x14ac:dyDescent="0.25">
      <c r="A34" s="23" t="s">
        <v>236</v>
      </c>
      <c r="B34" s="40"/>
      <c r="C34" s="13"/>
      <c r="D34" s="14">
        <v>45083</v>
      </c>
      <c r="E34" s="14">
        <v>39516</v>
      </c>
      <c r="F34" s="15">
        <f>D34-E34</f>
        <v>5567</v>
      </c>
    </row>
    <row r="35" spans="1:6" x14ac:dyDescent="0.25">
      <c r="A35" s="23" t="s">
        <v>237</v>
      </c>
      <c r="B35" s="40"/>
      <c r="C35" s="13"/>
      <c r="D35" s="14">
        <v>0</v>
      </c>
      <c r="E35" s="14">
        <v>19903</v>
      </c>
      <c r="F35" s="15">
        <f>D35-E35</f>
        <v>-19903</v>
      </c>
    </row>
    <row r="36" spans="1:6" x14ac:dyDescent="0.25">
      <c r="A36" s="23" t="s">
        <v>14</v>
      </c>
      <c r="B36" s="40"/>
      <c r="C36" s="13"/>
      <c r="D36" s="20">
        <v>0</v>
      </c>
      <c r="E36" s="20">
        <v>0</v>
      </c>
      <c r="F36" s="77">
        <f>D36-E36</f>
        <v>0</v>
      </c>
    </row>
    <row r="37" spans="1:6" x14ac:dyDescent="0.25">
      <c r="A37" s="23"/>
      <c r="B37" s="40"/>
      <c r="C37" s="13"/>
      <c r="D37" s="14">
        <f>SUM(D33:D36)</f>
        <v>3550425</v>
      </c>
      <c r="E37" s="14">
        <f>SUM(E33:E36)</f>
        <v>3364622</v>
      </c>
      <c r="F37" s="22">
        <f>SUM(F33:F36)</f>
        <v>185803</v>
      </c>
    </row>
    <row r="38" spans="1:6" x14ac:dyDescent="0.25">
      <c r="A38" s="25"/>
      <c r="B38" s="40"/>
      <c r="C38" s="13"/>
      <c r="D38" s="14"/>
      <c r="E38" s="14"/>
      <c r="F38" s="15"/>
    </row>
    <row r="39" spans="1:6" x14ac:dyDescent="0.25">
      <c r="A39" s="24" t="s">
        <v>16</v>
      </c>
      <c r="B39" s="40"/>
      <c r="C39" s="13"/>
      <c r="D39" s="14"/>
      <c r="E39" s="14"/>
      <c r="F39" s="15"/>
    </row>
    <row r="40" spans="1:6" x14ac:dyDescent="0.25">
      <c r="A40" s="26"/>
      <c r="B40" s="40"/>
      <c r="C40" s="13"/>
      <c r="D40" s="14"/>
      <c r="E40" s="14"/>
      <c r="F40" s="15"/>
    </row>
    <row r="41" spans="1:6" x14ac:dyDescent="0.25">
      <c r="A41" s="25"/>
      <c r="B41" s="40"/>
      <c r="C41" s="13"/>
      <c r="D41" s="14"/>
      <c r="E41" s="14"/>
      <c r="F41" s="15"/>
    </row>
    <row r="42" spans="1:6" x14ac:dyDescent="0.25">
      <c r="A42" s="25"/>
      <c r="B42" s="40"/>
      <c r="C42" s="13"/>
      <c r="D42" s="14"/>
      <c r="E42" s="14"/>
      <c r="F42" s="15"/>
    </row>
    <row r="43" spans="1:6" x14ac:dyDescent="0.25">
      <c r="A43" s="32"/>
      <c r="B43" s="33"/>
      <c r="C43" s="20"/>
      <c r="D43" s="20"/>
      <c r="E43" s="20"/>
      <c r="F43" s="34"/>
    </row>
    <row r="44" spans="1:6" ht="16.5" thickBot="1" x14ac:dyDescent="0.3">
      <c r="A44" s="35" t="s">
        <v>38</v>
      </c>
      <c r="B44" s="36"/>
      <c r="C44" s="36"/>
      <c r="D44" s="55"/>
      <c r="E44" s="55"/>
      <c r="F44" s="37">
        <f>F37+F41</f>
        <v>185803</v>
      </c>
    </row>
    <row r="45" spans="1:6" ht="15.75" x14ac:dyDescent="0.25">
      <c r="A45" s="56"/>
      <c r="B45" s="56"/>
      <c r="C45" s="56"/>
      <c r="D45" s="58"/>
      <c r="E45" s="58"/>
      <c r="F45" s="56"/>
    </row>
    <row r="46" spans="1:6" x14ac:dyDescent="0.25">
      <c r="A46" s="1"/>
      <c r="B46" s="1"/>
      <c r="C46" s="1"/>
      <c r="D46" s="1"/>
      <c r="E46" s="1"/>
      <c r="F46" s="1"/>
    </row>
    <row r="48" spans="1:6" x14ac:dyDescent="0.25">
      <c r="A48" s="1" t="s">
        <v>39</v>
      </c>
      <c r="B48" s="1"/>
      <c r="C48" s="38">
        <f>SUM(D33:D36)*0.05</f>
        <v>177521.25</v>
      </c>
      <c r="D48" s="1"/>
      <c r="E48" s="1"/>
      <c r="F48" s="1"/>
    </row>
    <row r="49" spans="1:6" x14ac:dyDescent="0.25">
      <c r="A49" s="1"/>
      <c r="B49" s="1"/>
      <c r="C49" s="1"/>
      <c r="D49" s="1"/>
      <c r="E49" s="1"/>
      <c r="F49" s="1"/>
    </row>
    <row r="50" spans="1:6" x14ac:dyDescent="0.25">
      <c r="A50" s="132"/>
      <c r="B50" s="132"/>
      <c r="C50" s="132"/>
      <c r="D50" s="132"/>
      <c r="E50" s="132"/>
      <c r="F50" s="132"/>
    </row>
  </sheetData>
  <mergeCells count="4">
    <mergeCell ref="A1:F1"/>
    <mergeCell ref="A2:F2"/>
    <mergeCell ref="A3:F3"/>
    <mergeCell ref="A50:F50"/>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5"/>
  <sheetViews>
    <sheetView workbookViewId="0">
      <selection activeCell="E31" sqref="E31"/>
    </sheetView>
  </sheetViews>
  <sheetFormatPr defaultRowHeight="15" x14ac:dyDescent="0.25"/>
  <cols>
    <col min="1" max="1" width="28.28515625" customWidth="1"/>
    <col min="4" max="4" width="10.7109375" customWidth="1"/>
    <col min="5" max="5" width="13" customWidth="1"/>
    <col min="6" max="6" width="11.85546875" customWidth="1"/>
  </cols>
  <sheetData>
    <row r="1" spans="1:6" ht="15.75" x14ac:dyDescent="0.25">
      <c r="A1" s="117" t="s">
        <v>0</v>
      </c>
      <c r="B1" s="117"/>
      <c r="C1" s="117"/>
      <c r="D1" s="117"/>
      <c r="E1" s="117"/>
      <c r="F1" s="117"/>
    </row>
    <row r="2" spans="1:6" ht="15.75" x14ac:dyDescent="0.25">
      <c r="A2" s="117" t="s">
        <v>1</v>
      </c>
      <c r="B2" s="117"/>
      <c r="C2" s="117"/>
      <c r="D2" s="117"/>
      <c r="E2" s="117"/>
      <c r="F2" s="117"/>
    </row>
    <row r="3" spans="1:6" ht="15.75" x14ac:dyDescent="0.25">
      <c r="A3" s="117" t="s">
        <v>2</v>
      </c>
      <c r="B3" s="117"/>
      <c r="C3" s="117"/>
      <c r="D3" s="117"/>
      <c r="E3" s="117"/>
      <c r="F3" s="117"/>
    </row>
    <row r="4" spans="1:6" ht="15.75" x14ac:dyDescent="0.25">
      <c r="A4" s="1"/>
      <c r="B4" s="2"/>
      <c r="C4" s="2"/>
      <c r="D4" s="2"/>
      <c r="E4" s="2"/>
      <c r="F4" s="2"/>
    </row>
    <row r="5" spans="1:6" ht="26.25" x14ac:dyDescent="0.25">
      <c r="A5" s="3" t="s">
        <v>41</v>
      </c>
      <c r="B5" s="4"/>
      <c r="C5" s="4"/>
      <c r="D5" s="5" t="s">
        <v>4</v>
      </c>
      <c r="E5" s="5" t="s">
        <v>5</v>
      </c>
      <c r="F5" s="6" t="s">
        <v>6</v>
      </c>
    </row>
    <row r="6" spans="1:6" x14ac:dyDescent="0.25">
      <c r="A6" s="7"/>
      <c r="B6" s="8"/>
      <c r="C6" s="9"/>
      <c r="D6" s="10"/>
      <c r="E6" s="10"/>
      <c r="F6" s="11"/>
    </row>
    <row r="7" spans="1:6" x14ac:dyDescent="0.25">
      <c r="A7" s="12" t="s">
        <v>7</v>
      </c>
      <c r="B7" s="40"/>
      <c r="C7" s="13"/>
      <c r="D7" s="40"/>
      <c r="E7" s="14"/>
      <c r="F7" s="15"/>
    </row>
    <row r="8" spans="1:6" x14ac:dyDescent="0.25">
      <c r="A8" s="12" t="s">
        <v>8</v>
      </c>
      <c r="B8" s="40"/>
      <c r="C8" s="13"/>
      <c r="D8" s="14"/>
      <c r="E8" s="14"/>
      <c r="F8" s="15"/>
    </row>
    <row r="9" spans="1:6" x14ac:dyDescent="0.25">
      <c r="A9" s="23" t="s">
        <v>9</v>
      </c>
      <c r="B9" s="40"/>
      <c r="C9" s="13" t="s">
        <v>10</v>
      </c>
      <c r="D9" s="29">
        <v>17025632</v>
      </c>
      <c r="E9" s="29">
        <v>16529899</v>
      </c>
      <c r="F9" s="17">
        <f>D9-E9</f>
        <v>495733</v>
      </c>
    </row>
    <row r="10" spans="1:6" x14ac:dyDescent="0.25">
      <c r="A10" s="25" t="s">
        <v>11</v>
      </c>
      <c r="B10" s="40"/>
      <c r="C10" s="13" t="s">
        <v>10</v>
      </c>
      <c r="D10" s="29">
        <v>117615</v>
      </c>
      <c r="E10" s="29">
        <v>114953</v>
      </c>
      <c r="F10" s="17">
        <f>D10-E10</f>
        <v>2662</v>
      </c>
    </row>
    <row r="11" spans="1:6" x14ac:dyDescent="0.25">
      <c r="A11" s="25" t="s">
        <v>42</v>
      </c>
      <c r="B11" s="40"/>
      <c r="C11" s="13" t="s">
        <v>10</v>
      </c>
      <c r="D11" s="29">
        <v>0</v>
      </c>
      <c r="E11" s="29">
        <v>185279</v>
      </c>
      <c r="F11" s="17">
        <f>D11-E11</f>
        <v>-185279</v>
      </c>
    </row>
    <row r="12" spans="1:6" x14ac:dyDescent="0.25">
      <c r="A12" s="25" t="s">
        <v>14</v>
      </c>
      <c r="B12" s="40"/>
      <c r="C12" s="13" t="s">
        <v>10</v>
      </c>
      <c r="D12" s="41">
        <v>148241</v>
      </c>
      <c r="E12" s="41">
        <v>0</v>
      </c>
      <c r="F12" s="21">
        <f>D12-E12</f>
        <v>148241</v>
      </c>
    </row>
    <row r="13" spans="1:6" x14ac:dyDescent="0.25">
      <c r="A13" s="25"/>
      <c r="B13" s="40"/>
      <c r="C13" s="13"/>
      <c r="D13" s="29">
        <f>SUM(D9:D12)</f>
        <v>17291488</v>
      </c>
      <c r="E13" s="29">
        <f>SUM(E9:E12)</f>
        <v>16830131</v>
      </c>
      <c r="F13" s="42">
        <f>SUM(F9:F12)</f>
        <v>461357</v>
      </c>
    </row>
    <row r="14" spans="1:6" x14ac:dyDescent="0.25">
      <c r="A14" s="43" t="s">
        <v>43</v>
      </c>
      <c r="B14" s="44"/>
      <c r="C14" s="45" t="s">
        <v>10</v>
      </c>
      <c r="D14" s="46">
        <f>254846+92290+68187</f>
        <v>415323</v>
      </c>
      <c r="E14" s="46">
        <v>3293</v>
      </c>
      <c r="F14" s="47">
        <f>D14-E14</f>
        <v>412030</v>
      </c>
    </row>
    <row r="15" spans="1:6" x14ac:dyDescent="0.25">
      <c r="A15" s="25"/>
      <c r="B15" s="40"/>
      <c r="C15" s="13"/>
      <c r="D15" s="29">
        <f>SUM(D13:D14)</f>
        <v>17706811</v>
      </c>
      <c r="E15" s="29">
        <f>SUM(E13:E14)</f>
        <v>16833424</v>
      </c>
      <c r="F15" s="48">
        <f>SUM(F13:F14)</f>
        <v>873387</v>
      </c>
    </row>
    <row r="16" spans="1:6" x14ac:dyDescent="0.25">
      <c r="A16" s="24" t="s">
        <v>15</v>
      </c>
      <c r="B16" s="40"/>
      <c r="C16" s="13"/>
      <c r="D16" s="29"/>
      <c r="E16" s="29"/>
      <c r="F16" s="42"/>
    </row>
    <row r="17" spans="1:6" x14ac:dyDescent="0.25">
      <c r="A17" s="26" t="s">
        <v>44</v>
      </c>
      <c r="B17" s="40"/>
      <c r="C17" s="13" t="s">
        <v>10</v>
      </c>
      <c r="D17" s="29">
        <v>2448080</v>
      </c>
      <c r="E17" s="29">
        <v>2448080</v>
      </c>
      <c r="F17" s="42">
        <f>D17-E17</f>
        <v>0</v>
      </c>
    </row>
    <row r="18" spans="1:6" x14ac:dyDescent="0.25">
      <c r="A18" s="26" t="s">
        <v>45</v>
      </c>
      <c r="B18" s="40"/>
      <c r="C18" s="13" t="s">
        <v>10</v>
      </c>
      <c r="D18" s="29">
        <f>3108259+86113</f>
        <v>3194372</v>
      </c>
      <c r="E18" s="29">
        <v>3099298</v>
      </c>
      <c r="F18" s="42">
        <f>D18-E18</f>
        <v>95074</v>
      </c>
    </row>
    <row r="19" spans="1:6" x14ac:dyDescent="0.25">
      <c r="A19" s="26" t="s">
        <v>46</v>
      </c>
      <c r="B19" s="40"/>
      <c r="C19" s="13" t="s">
        <v>10</v>
      </c>
      <c r="D19" s="41">
        <v>2426075</v>
      </c>
      <c r="E19" s="41">
        <v>2325465</v>
      </c>
      <c r="F19" s="49">
        <f>D19-E19</f>
        <v>100610</v>
      </c>
    </row>
    <row r="20" spans="1:6" x14ac:dyDescent="0.25">
      <c r="A20" s="26"/>
      <c r="B20" s="40"/>
      <c r="C20" s="13" t="s">
        <v>10</v>
      </c>
      <c r="D20" s="29">
        <f>SUM(D17:D19)</f>
        <v>8068527</v>
      </c>
      <c r="E20" s="29">
        <f>SUM(E17:E19)</f>
        <v>7872843</v>
      </c>
      <c r="F20" s="50">
        <f>SUM(F17:F19)</f>
        <v>195684</v>
      </c>
    </row>
    <row r="21" spans="1:6" x14ac:dyDescent="0.25">
      <c r="A21" s="25"/>
      <c r="B21" s="40"/>
      <c r="C21" s="13"/>
      <c r="D21" s="29"/>
      <c r="E21" s="29"/>
      <c r="F21" s="42"/>
    </row>
    <row r="22" spans="1:6" x14ac:dyDescent="0.25">
      <c r="A22" s="24" t="s">
        <v>16</v>
      </c>
      <c r="B22" s="40"/>
      <c r="C22" s="13"/>
      <c r="D22" s="14"/>
      <c r="E22" s="14"/>
      <c r="F22" s="15"/>
    </row>
    <row r="23" spans="1:6" x14ac:dyDescent="0.25">
      <c r="A23" s="26" t="s">
        <v>21</v>
      </c>
      <c r="B23" s="40"/>
      <c r="C23" s="13" t="s">
        <v>10</v>
      </c>
      <c r="D23" s="14">
        <v>298040</v>
      </c>
      <c r="E23" s="14">
        <v>220908</v>
      </c>
      <c r="F23" s="17">
        <f>D23-E23</f>
        <v>77132</v>
      </c>
    </row>
    <row r="24" spans="1:6" x14ac:dyDescent="0.25">
      <c r="A24" s="25" t="s">
        <v>47</v>
      </c>
      <c r="B24" s="40"/>
      <c r="C24" s="51" t="s">
        <v>10</v>
      </c>
      <c r="D24" s="29">
        <v>1009537</v>
      </c>
      <c r="E24" s="29">
        <v>1221979</v>
      </c>
      <c r="F24" s="17">
        <f>D24-E24</f>
        <v>-212442</v>
      </c>
    </row>
    <row r="25" spans="1:6" x14ac:dyDescent="0.25">
      <c r="A25" s="25" t="s">
        <v>48</v>
      </c>
      <c r="B25" s="40"/>
      <c r="C25" s="13" t="s">
        <v>10</v>
      </c>
      <c r="D25" s="29">
        <v>1149010</v>
      </c>
      <c r="E25" s="29">
        <v>1027677</v>
      </c>
      <c r="F25" s="30">
        <v>0</v>
      </c>
    </row>
    <row r="26" spans="1:6" x14ac:dyDescent="0.25">
      <c r="A26" s="26" t="s">
        <v>49</v>
      </c>
      <c r="B26" s="52"/>
      <c r="C26" s="28" t="s">
        <v>10</v>
      </c>
      <c r="D26" s="29">
        <f>1376163-300000</f>
        <v>1076163</v>
      </c>
      <c r="E26" s="29">
        <v>485676</v>
      </c>
      <c r="F26" s="17">
        <v>250000</v>
      </c>
    </row>
    <row r="27" spans="1:6" x14ac:dyDescent="0.25">
      <c r="A27" s="25" t="s">
        <v>50</v>
      </c>
      <c r="B27" s="40"/>
      <c r="C27" s="13" t="s">
        <v>10</v>
      </c>
      <c r="D27" s="29">
        <v>1623080</v>
      </c>
      <c r="E27" s="29">
        <v>1520411</v>
      </c>
      <c r="F27" s="30">
        <v>0</v>
      </c>
    </row>
    <row r="28" spans="1:6" x14ac:dyDescent="0.25">
      <c r="A28" s="25" t="s">
        <v>51</v>
      </c>
      <c r="B28" s="40"/>
      <c r="C28" s="13" t="s">
        <v>10</v>
      </c>
      <c r="D28" s="29">
        <v>168170</v>
      </c>
      <c r="E28" s="29">
        <v>60208</v>
      </c>
      <c r="F28" s="17">
        <f t="shared" ref="F28:F35" si="0">D28-E28</f>
        <v>107962</v>
      </c>
    </row>
    <row r="29" spans="1:6" x14ac:dyDescent="0.25">
      <c r="A29" s="25" t="s">
        <v>52</v>
      </c>
      <c r="B29" s="40"/>
      <c r="C29" s="13" t="s">
        <v>10</v>
      </c>
      <c r="D29" s="29">
        <v>139630</v>
      </c>
      <c r="E29" s="29">
        <v>109115</v>
      </c>
      <c r="F29" s="17">
        <f t="shared" si="0"/>
        <v>30515</v>
      </c>
    </row>
    <row r="30" spans="1:6" x14ac:dyDescent="0.25">
      <c r="A30" s="25" t="s">
        <v>53</v>
      </c>
      <c r="B30" s="40"/>
      <c r="C30" s="13" t="s">
        <v>10</v>
      </c>
      <c r="D30" s="29">
        <v>83700</v>
      </c>
      <c r="E30" s="29">
        <v>23810</v>
      </c>
      <c r="F30" s="17">
        <f t="shared" si="0"/>
        <v>59890</v>
      </c>
    </row>
    <row r="31" spans="1:6" x14ac:dyDescent="0.25">
      <c r="A31" s="25" t="s">
        <v>54</v>
      </c>
      <c r="B31" s="40"/>
      <c r="C31" s="13" t="s">
        <v>10</v>
      </c>
      <c r="D31" s="29">
        <v>193272</v>
      </c>
      <c r="E31" s="29">
        <v>24000</v>
      </c>
      <c r="F31" s="17">
        <f t="shared" si="0"/>
        <v>169272</v>
      </c>
    </row>
    <row r="32" spans="1:6" x14ac:dyDescent="0.25">
      <c r="A32" s="43" t="s">
        <v>55</v>
      </c>
      <c r="B32" s="44"/>
      <c r="C32" s="45" t="s">
        <v>10</v>
      </c>
      <c r="D32" s="53">
        <v>196820</v>
      </c>
      <c r="E32" s="53">
        <v>253718</v>
      </c>
      <c r="F32" s="54">
        <f t="shared" si="0"/>
        <v>-56898</v>
      </c>
    </row>
    <row r="33" spans="1:6" x14ac:dyDescent="0.25">
      <c r="A33" s="43" t="s">
        <v>56</v>
      </c>
      <c r="B33" s="44"/>
      <c r="C33" s="45" t="s">
        <v>10</v>
      </c>
      <c r="D33" s="53">
        <v>0</v>
      </c>
      <c r="E33" s="53">
        <v>63461</v>
      </c>
      <c r="F33" s="54">
        <f t="shared" si="0"/>
        <v>-63461</v>
      </c>
    </row>
    <row r="34" spans="1:6" x14ac:dyDescent="0.25">
      <c r="A34" s="25" t="s">
        <v>57</v>
      </c>
      <c r="B34" s="40"/>
      <c r="C34" s="13" t="s">
        <v>10</v>
      </c>
      <c r="D34" s="29">
        <v>164986</v>
      </c>
      <c r="E34" s="29">
        <v>55495</v>
      </c>
      <c r="F34" s="30">
        <v>0</v>
      </c>
    </row>
    <row r="35" spans="1:6" x14ac:dyDescent="0.25">
      <c r="A35" s="25" t="s">
        <v>58</v>
      </c>
      <c r="B35" s="40"/>
      <c r="C35" s="13" t="s">
        <v>10</v>
      </c>
      <c r="D35" s="29">
        <v>12250</v>
      </c>
      <c r="E35" s="29">
        <v>12250</v>
      </c>
      <c r="F35" s="30">
        <f t="shared" si="0"/>
        <v>0</v>
      </c>
    </row>
    <row r="36" spans="1:6" x14ac:dyDescent="0.25">
      <c r="A36" s="25" t="s">
        <v>59</v>
      </c>
      <c r="B36" s="40"/>
      <c r="C36" s="13" t="s">
        <v>10</v>
      </c>
      <c r="D36" s="29">
        <v>-45610</v>
      </c>
      <c r="E36" s="29">
        <v>0</v>
      </c>
      <c r="F36" s="30">
        <v>0</v>
      </c>
    </row>
    <row r="37" spans="1:6" x14ac:dyDescent="0.25">
      <c r="A37" s="25" t="s">
        <v>60</v>
      </c>
      <c r="B37" s="40"/>
      <c r="C37" s="13" t="s">
        <v>10</v>
      </c>
      <c r="D37" s="29">
        <v>640810</v>
      </c>
      <c r="E37" s="29">
        <v>397851</v>
      </c>
      <c r="F37" s="17">
        <v>0</v>
      </c>
    </row>
    <row r="38" spans="1:6" x14ac:dyDescent="0.25">
      <c r="A38" s="25" t="s">
        <v>61</v>
      </c>
      <c r="B38" s="40"/>
      <c r="C38" s="13" t="s">
        <v>10</v>
      </c>
      <c r="D38" s="41">
        <v>1728606</v>
      </c>
      <c r="E38" s="41">
        <v>1283940</v>
      </c>
      <c r="F38" s="21">
        <f>D38-E38</f>
        <v>444666</v>
      </c>
    </row>
    <row r="39" spans="1:6" x14ac:dyDescent="0.25">
      <c r="A39" s="25"/>
      <c r="B39" s="40"/>
      <c r="C39" s="13"/>
      <c r="D39" s="14">
        <f>SUM(D23:D38)</f>
        <v>8438464</v>
      </c>
      <c r="E39" s="14">
        <f>SUM(E23:E38)</f>
        <v>6760499</v>
      </c>
      <c r="F39" s="15">
        <f>SUM(F23:F38)</f>
        <v>806636</v>
      </c>
    </row>
    <row r="40" spans="1:6" x14ac:dyDescent="0.25">
      <c r="A40" s="32"/>
      <c r="B40" s="33"/>
      <c r="C40" s="20"/>
      <c r="D40" s="20"/>
      <c r="E40" s="20"/>
      <c r="F40" s="34"/>
    </row>
    <row r="41" spans="1:6" ht="16.5" thickBot="1" x14ac:dyDescent="0.3">
      <c r="A41" s="35" t="s">
        <v>38</v>
      </c>
      <c r="B41" s="36"/>
      <c r="C41" s="36"/>
      <c r="D41" s="55"/>
      <c r="E41" s="55"/>
      <c r="F41" s="37">
        <f>F15+F20+F39</f>
        <v>1875707</v>
      </c>
    </row>
    <row r="42" spans="1:6" ht="15.75" x14ac:dyDescent="0.25">
      <c r="A42" s="56"/>
      <c r="B42" s="56"/>
      <c r="C42" s="56"/>
      <c r="D42" s="57"/>
      <c r="E42" s="58"/>
      <c r="F42" s="56"/>
    </row>
    <row r="43" spans="1:6" ht="15.75" x14ac:dyDescent="0.25">
      <c r="A43" s="56"/>
      <c r="B43" s="56"/>
      <c r="C43" s="56"/>
      <c r="E43" s="58"/>
      <c r="F43" s="56"/>
    </row>
    <row r="44" spans="1:6" x14ac:dyDescent="0.25">
      <c r="A44" s="1" t="s">
        <v>39</v>
      </c>
      <c r="B44" s="1"/>
      <c r="D44" s="38">
        <f>D13*0.05</f>
        <v>864574.4</v>
      </c>
      <c r="E44" s="1"/>
      <c r="F44" s="1"/>
    </row>
    <row r="45" spans="1:6" x14ac:dyDescent="0.25">
      <c r="A45" s="1"/>
      <c r="B45" s="1"/>
      <c r="C45" s="39"/>
      <c r="D45" s="14"/>
      <c r="E45" s="1"/>
      <c r="F45" s="1"/>
    </row>
  </sheetData>
  <mergeCells count="3">
    <mergeCell ref="A1:F1"/>
    <mergeCell ref="A2:F2"/>
    <mergeCell ref="A3:F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7"/>
  <sheetViews>
    <sheetView topLeftCell="A22" workbookViewId="0">
      <selection activeCell="B42" sqref="B41:B42"/>
    </sheetView>
  </sheetViews>
  <sheetFormatPr defaultRowHeight="15" x14ac:dyDescent="0.25"/>
  <cols>
    <col min="1" max="1" width="29.28515625" customWidth="1"/>
    <col min="4" max="4" width="11.42578125" customWidth="1"/>
    <col min="5" max="5" width="12.140625" customWidth="1"/>
    <col min="6" max="6" width="13" customWidth="1"/>
  </cols>
  <sheetData>
    <row r="1" spans="1:6" ht="15.75" x14ac:dyDescent="0.25">
      <c r="A1" s="117" t="s">
        <v>0</v>
      </c>
      <c r="B1" s="117"/>
      <c r="C1" s="117"/>
      <c r="D1" s="117"/>
      <c r="E1" s="117"/>
      <c r="F1" s="117"/>
    </row>
    <row r="2" spans="1:6" ht="15.75" x14ac:dyDescent="0.25">
      <c r="A2" s="117" t="s">
        <v>1</v>
      </c>
      <c r="B2" s="117"/>
      <c r="C2" s="117"/>
      <c r="D2" s="117"/>
      <c r="E2" s="117"/>
      <c r="F2" s="117"/>
    </row>
    <row r="3" spans="1:6" ht="15.75" x14ac:dyDescent="0.25">
      <c r="A3" s="117" t="s">
        <v>2</v>
      </c>
      <c r="B3" s="117"/>
      <c r="C3" s="117"/>
      <c r="D3" s="117"/>
      <c r="E3" s="117"/>
      <c r="F3" s="117"/>
    </row>
    <row r="4" spans="1:6" ht="15.75" x14ac:dyDescent="0.25">
      <c r="A4" s="1"/>
      <c r="B4" s="2"/>
      <c r="C4" s="2"/>
      <c r="D4" s="2"/>
      <c r="E4" s="2"/>
      <c r="F4" s="2"/>
    </row>
    <row r="5" spans="1:6" ht="26.25" x14ac:dyDescent="0.25">
      <c r="A5" s="3" t="s">
        <v>62</v>
      </c>
      <c r="B5" s="4"/>
      <c r="C5" s="4"/>
      <c r="D5" s="5" t="s">
        <v>4</v>
      </c>
      <c r="E5" s="5" t="s">
        <v>5</v>
      </c>
      <c r="F5" s="6" t="s">
        <v>6</v>
      </c>
    </row>
    <row r="6" spans="1:6" x14ac:dyDescent="0.25">
      <c r="A6" s="7"/>
      <c r="B6" s="8"/>
      <c r="C6" s="9"/>
      <c r="D6" s="10"/>
      <c r="E6" s="10"/>
      <c r="F6" s="11"/>
    </row>
    <row r="7" spans="1:6" x14ac:dyDescent="0.25">
      <c r="A7" s="12" t="s">
        <v>7</v>
      </c>
      <c r="B7" s="40"/>
      <c r="C7" s="13"/>
      <c r="D7" s="40"/>
      <c r="E7" s="14"/>
      <c r="F7" s="15"/>
    </row>
    <row r="8" spans="1:6" x14ac:dyDescent="0.25">
      <c r="A8" s="12" t="s">
        <v>8</v>
      </c>
      <c r="B8" s="40"/>
      <c r="C8" s="13"/>
      <c r="D8" s="14"/>
      <c r="E8" s="14"/>
      <c r="F8" s="15"/>
    </row>
    <row r="9" spans="1:6" x14ac:dyDescent="0.25">
      <c r="A9" s="23" t="s">
        <v>63</v>
      </c>
      <c r="B9" s="40"/>
      <c r="C9" s="13"/>
      <c r="D9" s="14">
        <v>9820403</v>
      </c>
      <c r="E9" s="29">
        <v>9561349</v>
      </c>
      <c r="F9" s="17">
        <f>D9-E9</f>
        <v>259054</v>
      </c>
    </row>
    <row r="10" spans="1:6" x14ac:dyDescent="0.25">
      <c r="A10" s="23" t="s">
        <v>11</v>
      </c>
      <c r="B10" s="40"/>
      <c r="C10" s="13"/>
      <c r="D10" s="14">
        <v>72400</v>
      </c>
      <c r="E10" s="14">
        <v>107267</v>
      </c>
      <c r="F10" s="17">
        <f>D10-E10</f>
        <v>-34867</v>
      </c>
    </row>
    <row r="11" spans="1:6" x14ac:dyDescent="0.25">
      <c r="A11" s="23" t="s">
        <v>64</v>
      </c>
      <c r="B11" s="40"/>
      <c r="C11" s="13"/>
      <c r="D11" s="14">
        <v>0</v>
      </c>
      <c r="E11" s="14">
        <v>0</v>
      </c>
      <c r="F11" s="17">
        <f>D11-E11</f>
        <v>0</v>
      </c>
    </row>
    <row r="12" spans="1:6" x14ac:dyDescent="0.25">
      <c r="A12" s="23" t="s">
        <v>14</v>
      </c>
      <c r="B12" s="40"/>
      <c r="C12" s="13"/>
      <c r="D12" s="14">
        <v>288291</v>
      </c>
      <c r="E12" s="14">
        <v>0</v>
      </c>
      <c r="F12" s="17">
        <f>D12-E12</f>
        <v>288291</v>
      </c>
    </row>
    <row r="13" spans="1:6" x14ac:dyDescent="0.25">
      <c r="A13" s="23" t="s">
        <v>65</v>
      </c>
      <c r="B13" s="40"/>
      <c r="C13" s="13"/>
      <c r="D13" s="20">
        <v>0</v>
      </c>
      <c r="E13" s="20"/>
      <c r="F13" s="59"/>
    </row>
    <row r="14" spans="1:6" x14ac:dyDescent="0.25">
      <c r="A14" s="23"/>
      <c r="B14" s="40"/>
      <c r="C14" s="13"/>
      <c r="D14" s="14">
        <f>SUM(D9:D13)</f>
        <v>10181094</v>
      </c>
      <c r="E14" s="14">
        <f>SUM(E9:E12)</f>
        <v>9668616</v>
      </c>
      <c r="F14" s="22">
        <f>SUM(F9:F12)</f>
        <v>512478</v>
      </c>
    </row>
    <row r="15" spans="1:6" x14ac:dyDescent="0.25">
      <c r="A15" s="24" t="s">
        <v>16</v>
      </c>
      <c r="B15" s="40"/>
      <c r="C15" s="13"/>
      <c r="D15" s="14"/>
      <c r="E15" s="14"/>
      <c r="F15" s="15"/>
    </row>
    <row r="16" spans="1:6" x14ac:dyDescent="0.25">
      <c r="A16" s="18" t="s">
        <v>66</v>
      </c>
      <c r="B16" s="60"/>
      <c r="C16" s="61"/>
      <c r="D16" s="29">
        <v>28365998</v>
      </c>
      <c r="E16" s="29">
        <v>27559926</v>
      </c>
      <c r="F16" s="17">
        <f>D16-E16</f>
        <v>806072</v>
      </c>
    </row>
    <row r="17" spans="1:6" x14ac:dyDescent="0.25">
      <c r="A17" s="23" t="s">
        <v>67</v>
      </c>
      <c r="B17" s="40"/>
      <c r="C17" s="13"/>
      <c r="D17" s="14">
        <v>4213235</v>
      </c>
      <c r="E17" s="14">
        <v>4216477</v>
      </c>
      <c r="F17" s="17">
        <f t="shared" ref="F17:F25" si="0">D17-E17</f>
        <v>-3242</v>
      </c>
    </row>
    <row r="18" spans="1:6" x14ac:dyDescent="0.25">
      <c r="A18" s="23" t="s">
        <v>68</v>
      </c>
      <c r="B18" s="40"/>
      <c r="C18" s="13"/>
      <c r="D18" s="14">
        <v>2348000</v>
      </c>
      <c r="E18" s="14">
        <v>2642068</v>
      </c>
      <c r="F18" s="17">
        <f t="shared" si="0"/>
        <v>-294068</v>
      </c>
    </row>
    <row r="19" spans="1:6" x14ac:dyDescent="0.25">
      <c r="A19" s="23" t="s">
        <v>69</v>
      </c>
      <c r="B19" s="40"/>
      <c r="C19" s="13"/>
      <c r="D19" s="14">
        <v>3042015</v>
      </c>
      <c r="E19" s="14">
        <v>3613365</v>
      </c>
      <c r="F19" s="17">
        <f t="shared" si="0"/>
        <v>-571350</v>
      </c>
    </row>
    <row r="20" spans="1:6" x14ac:dyDescent="0.25">
      <c r="A20" s="23" t="s">
        <v>70</v>
      </c>
      <c r="B20" s="40"/>
      <c r="C20" s="13"/>
      <c r="D20" s="14">
        <v>-1355390</v>
      </c>
      <c r="E20" s="14">
        <v>-1912927</v>
      </c>
      <c r="F20" s="17">
        <f t="shared" si="0"/>
        <v>557537</v>
      </c>
    </row>
    <row r="21" spans="1:6" x14ac:dyDescent="0.25">
      <c r="A21" s="23" t="s">
        <v>49</v>
      </c>
      <c r="B21" s="40"/>
      <c r="C21" s="13"/>
      <c r="D21" s="14">
        <v>1407493</v>
      </c>
      <c r="E21" s="29">
        <v>1479607</v>
      </c>
      <c r="F21" s="17">
        <f t="shared" si="0"/>
        <v>-72114</v>
      </c>
    </row>
    <row r="22" spans="1:6" x14ac:dyDescent="0.25">
      <c r="A22" s="23" t="s">
        <v>71</v>
      </c>
      <c r="B22" s="40"/>
      <c r="C22" s="13"/>
      <c r="D22" s="14">
        <v>24850</v>
      </c>
      <c r="E22" s="14">
        <v>0</v>
      </c>
      <c r="F22" s="17">
        <f t="shared" si="0"/>
        <v>24850</v>
      </c>
    </row>
    <row r="23" spans="1:6" x14ac:dyDescent="0.25">
      <c r="A23" s="23" t="s">
        <v>72</v>
      </c>
      <c r="B23" s="40"/>
      <c r="C23" s="13"/>
      <c r="D23" s="14">
        <v>1824038</v>
      </c>
      <c r="E23" s="14">
        <v>1188934</v>
      </c>
      <c r="F23" s="62">
        <f t="shared" si="0"/>
        <v>635104</v>
      </c>
    </row>
    <row r="24" spans="1:6" x14ac:dyDescent="0.25">
      <c r="A24" s="23" t="s">
        <v>73</v>
      </c>
      <c r="B24" s="40"/>
      <c r="C24" s="13"/>
      <c r="D24" s="14">
        <v>0</v>
      </c>
      <c r="E24" s="14">
        <v>0</v>
      </c>
      <c r="F24" s="17">
        <f t="shared" si="0"/>
        <v>0</v>
      </c>
    </row>
    <row r="25" spans="1:6" x14ac:dyDescent="0.25">
      <c r="A25" s="23" t="s">
        <v>13</v>
      </c>
      <c r="B25" s="63"/>
      <c r="C25" s="13"/>
      <c r="D25" s="20">
        <v>0</v>
      </c>
      <c r="E25" s="20">
        <v>0</v>
      </c>
      <c r="F25" s="21">
        <f t="shared" si="0"/>
        <v>0</v>
      </c>
    </row>
    <row r="26" spans="1:6" x14ac:dyDescent="0.25">
      <c r="A26" s="23"/>
      <c r="B26" s="40"/>
      <c r="C26" s="13"/>
      <c r="D26" s="14">
        <f>SUM(D16:D25)</f>
        <v>39870239</v>
      </c>
      <c r="E26" s="14">
        <f>SUM(E16:E25)</f>
        <v>38787450</v>
      </c>
      <c r="F26" s="15">
        <f>SUM(F16:F25)</f>
        <v>1082789</v>
      </c>
    </row>
    <row r="27" spans="1:6" x14ac:dyDescent="0.25">
      <c r="A27" s="12"/>
      <c r="B27" s="64"/>
      <c r="C27" s="65"/>
      <c r="D27" s="66"/>
      <c r="E27" s="66"/>
      <c r="F27" s="67"/>
    </row>
    <row r="28" spans="1:6" ht="15.75" thickBot="1" x14ac:dyDescent="0.3">
      <c r="A28" s="68"/>
      <c r="B28" s="40"/>
      <c r="C28" s="14"/>
      <c r="D28" s="14"/>
      <c r="E28" s="14"/>
      <c r="F28" s="67"/>
    </row>
    <row r="29" spans="1:6" ht="16.5" thickBot="1" x14ac:dyDescent="0.3">
      <c r="A29" s="69" t="s">
        <v>38</v>
      </c>
      <c r="B29" s="70"/>
      <c r="C29" s="70"/>
      <c r="D29" s="71"/>
      <c r="E29" s="71"/>
      <c r="F29" s="72">
        <f>F14+F26</f>
        <v>1595267</v>
      </c>
    </row>
    <row r="30" spans="1:6" x14ac:dyDescent="0.25">
      <c r="A30" s="1"/>
      <c r="B30" s="1"/>
      <c r="C30" s="1"/>
      <c r="D30" s="1"/>
      <c r="E30" s="1"/>
      <c r="F30" s="1"/>
    </row>
    <row r="32" spans="1:6" x14ac:dyDescent="0.25">
      <c r="A32" s="1"/>
      <c r="B32" s="1"/>
      <c r="C32" s="1"/>
      <c r="D32" s="57"/>
      <c r="E32" s="1"/>
      <c r="F32" s="1"/>
    </row>
    <row r="33" spans="1:7" x14ac:dyDescent="0.25">
      <c r="A33" s="1" t="s">
        <v>39</v>
      </c>
      <c r="B33" s="1"/>
      <c r="C33" s="73">
        <f>(D9+D10+D11+D12)*0.05</f>
        <v>509054.7</v>
      </c>
      <c r="D33" s="1"/>
      <c r="E33" s="1"/>
      <c r="F33" s="1"/>
    </row>
    <row r="34" spans="1:7" x14ac:dyDescent="0.25">
      <c r="A34" s="1"/>
      <c r="B34" s="1"/>
      <c r="C34" s="39"/>
      <c r="D34" s="14"/>
      <c r="E34" s="57"/>
      <c r="F34" s="1"/>
    </row>
    <row r="35" spans="1:7" x14ac:dyDescent="0.25">
      <c r="A35" s="1" t="s">
        <v>40</v>
      </c>
      <c r="B35" s="1"/>
      <c r="C35" s="1"/>
      <c r="D35" s="1"/>
      <c r="E35" s="1"/>
      <c r="F35" s="1"/>
    </row>
    <row r="37" spans="1:7" ht="35.25" customHeight="1" x14ac:dyDescent="0.25">
      <c r="A37" s="118" t="s">
        <v>238</v>
      </c>
      <c r="B37" s="118"/>
      <c r="C37" s="118"/>
      <c r="D37" s="118"/>
      <c r="E37" s="118"/>
      <c r="F37" s="118"/>
      <c r="G37" s="118"/>
    </row>
  </sheetData>
  <mergeCells count="4">
    <mergeCell ref="A1:F1"/>
    <mergeCell ref="A2:F2"/>
    <mergeCell ref="A3:F3"/>
    <mergeCell ref="A37:G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0"/>
  <sheetViews>
    <sheetView tabSelected="1" topLeftCell="A63" workbookViewId="0">
      <selection activeCell="I72" sqref="I72"/>
    </sheetView>
  </sheetViews>
  <sheetFormatPr defaultRowHeight="15" x14ac:dyDescent="0.25"/>
  <cols>
    <col min="1" max="1" width="35.85546875" customWidth="1"/>
    <col min="4" max="4" width="11.7109375" customWidth="1"/>
    <col min="5" max="5" width="11.42578125" customWidth="1"/>
    <col min="6" max="6" width="11.85546875" customWidth="1"/>
  </cols>
  <sheetData>
    <row r="1" spans="1:6" ht="15.75" x14ac:dyDescent="0.25">
      <c r="A1" s="117" t="s">
        <v>0</v>
      </c>
      <c r="B1" s="117"/>
      <c r="C1" s="117"/>
      <c r="D1" s="117"/>
      <c r="E1" s="117"/>
      <c r="F1" s="117"/>
    </row>
    <row r="2" spans="1:6" ht="15.75" x14ac:dyDescent="0.25">
      <c r="A2" s="117" t="s">
        <v>1</v>
      </c>
      <c r="B2" s="117"/>
      <c r="C2" s="117"/>
      <c r="D2" s="117"/>
      <c r="E2" s="117"/>
      <c r="F2" s="117"/>
    </row>
    <row r="3" spans="1:6" ht="15.75" x14ac:dyDescent="0.25">
      <c r="A3" s="117" t="s">
        <v>2</v>
      </c>
      <c r="B3" s="117"/>
      <c r="C3" s="117"/>
      <c r="D3" s="117"/>
      <c r="E3" s="117"/>
      <c r="F3" s="117"/>
    </row>
    <row r="4" spans="1:6" ht="15.75" x14ac:dyDescent="0.25">
      <c r="A4" s="1"/>
      <c r="B4" s="2"/>
      <c r="C4" s="2"/>
      <c r="D4" s="2"/>
      <c r="E4" s="2"/>
      <c r="F4" s="2"/>
    </row>
    <row r="5" spans="1:6" ht="26.25" x14ac:dyDescent="0.25">
      <c r="A5" s="3" t="s">
        <v>74</v>
      </c>
      <c r="B5" s="4"/>
      <c r="C5" s="4"/>
      <c r="D5" s="5" t="s">
        <v>4</v>
      </c>
      <c r="E5" s="5" t="s">
        <v>5</v>
      </c>
      <c r="F5" s="6" t="s">
        <v>6</v>
      </c>
    </row>
    <row r="6" spans="1:6" x14ac:dyDescent="0.25">
      <c r="A6" s="7"/>
      <c r="B6" s="8"/>
      <c r="C6" s="9"/>
      <c r="D6" s="10"/>
      <c r="E6" s="10"/>
      <c r="F6" s="11"/>
    </row>
    <row r="7" spans="1:6" x14ac:dyDescent="0.25">
      <c r="A7" s="12" t="s">
        <v>7</v>
      </c>
      <c r="B7" s="40"/>
      <c r="C7" s="13"/>
      <c r="D7" s="40"/>
      <c r="E7" s="14"/>
      <c r="F7" s="15"/>
    </row>
    <row r="8" spans="1:6" x14ac:dyDescent="0.25">
      <c r="A8" s="12" t="s">
        <v>8</v>
      </c>
      <c r="B8" s="40"/>
      <c r="C8" s="13"/>
      <c r="D8" s="14"/>
      <c r="E8" s="14"/>
      <c r="F8" s="15"/>
    </row>
    <row r="9" spans="1:6" x14ac:dyDescent="0.25">
      <c r="A9" s="23" t="s">
        <v>9</v>
      </c>
      <c r="B9" s="40"/>
      <c r="C9" s="13"/>
      <c r="D9" s="14">
        <v>17859343</v>
      </c>
      <c r="E9" s="14">
        <v>17401236</v>
      </c>
      <c r="F9" s="15">
        <f>D9-E9</f>
        <v>458107</v>
      </c>
    </row>
    <row r="10" spans="1:6" x14ac:dyDescent="0.25">
      <c r="A10" s="23" t="s">
        <v>11</v>
      </c>
      <c r="B10" s="74"/>
      <c r="C10" s="75"/>
      <c r="D10" s="14">
        <v>134982</v>
      </c>
      <c r="E10" s="76">
        <v>632184</v>
      </c>
      <c r="F10" s="15">
        <f>D10-E10</f>
        <v>-497202</v>
      </c>
    </row>
    <row r="11" spans="1:6" x14ac:dyDescent="0.25">
      <c r="A11" s="23" t="s">
        <v>75</v>
      </c>
      <c r="B11" s="40"/>
      <c r="C11" s="13"/>
      <c r="D11" s="14">
        <v>0</v>
      </c>
      <c r="E11" s="14">
        <v>1767</v>
      </c>
      <c r="F11" s="15">
        <f>D11-E11</f>
        <v>-1767</v>
      </c>
    </row>
    <row r="12" spans="1:6" x14ac:dyDescent="0.25">
      <c r="A12" s="18" t="s">
        <v>76</v>
      </c>
      <c r="B12" s="52"/>
      <c r="C12" s="28"/>
      <c r="D12" s="29">
        <v>-1215140</v>
      </c>
      <c r="E12" s="29">
        <v>-1379678</v>
      </c>
      <c r="F12" s="15">
        <f>D12-E12</f>
        <v>164538</v>
      </c>
    </row>
    <row r="13" spans="1:6" x14ac:dyDescent="0.25">
      <c r="A13" s="18" t="s">
        <v>77</v>
      </c>
      <c r="B13" s="52"/>
      <c r="C13" s="28"/>
      <c r="D13" s="41">
        <v>856902</v>
      </c>
      <c r="E13" s="41">
        <v>0</v>
      </c>
      <c r="F13" s="77">
        <f>D13-E13</f>
        <v>856902</v>
      </c>
    </row>
    <row r="14" spans="1:6" x14ac:dyDescent="0.25">
      <c r="A14" s="18"/>
      <c r="C14" s="28"/>
      <c r="D14" s="29">
        <f>SUM(D9:D13)</f>
        <v>17636087</v>
      </c>
      <c r="E14" s="29">
        <f>SUM(E9:E13)</f>
        <v>16655509</v>
      </c>
      <c r="F14" s="48">
        <f>SUM(F9:F13)</f>
        <v>980578</v>
      </c>
    </row>
    <row r="15" spans="1:6" x14ac:dyDescent="0.25">
      <c r="A15" s="24" t="s">
        <v>16</v>
      </c>
      <c r="B15" s="40"/>
      <c r="C15" s="13"/>
      <c r="D15" s="14"/>
      <c r="E15" s="14"/>
      <c r="F15" s="15"/>
    </row>
    <row r="16" spans="1:6" x14ac:dyDescent="0.25">
      <c r="A16" s="26" t="s">
        <v>78</v>
      </c>
      <c r="B16" s="40"/>
      <c r="C16" s="13"/>
      <c r="D16" s="14">
        <v>13564270</v>
      </c>
      <c r="E16" s="14">
        <v>13519377</v>
      </c>
      <c r="F16" s="30">
        <v>0</v>
      </c>
    </row>
    <row r="17" spans="1:6" x14ac:dyDescent="0.25">
      <c r="A17" s="26" t="s">
        <v>79</v>
      </c>
      <c r="B17" s="40"/>
      <c r="C17" s="13"/>
      <c r="D17" s="14">
        <v>786050</v>
      </c>
      <c r="E17" s="14">
        <v>483800</v>
      </c>
      <c r="F17" s="30">
        <v>0</v>
      </c>
    </row>
    <row r="18" spans="1:6" x14ac:dyDescent="0.25">
      <c r="A18" s="26" t="s">
        <v>80</v>
      </c>
      <c r="B18" s="40"/>
      <c r="C18" s="78"/>
      <c r="D18" s="14">
        <v>109271</v>
      </c>
      <c r="E18" s="14">
        <v>163123</v>
      </c>
      <c r="F18" s="30">
        <v>0</v>
      </c>
    </row>
    <row r="19" spans="1:6" x14ac:dyDescent="0.25">
      <c r="A19" s="26" t="s">
        <v>81</v>
      </c>
      <c r="B19" s="40"/>
      <c r="C19" s="78"/>
      <c r="D19" s="14">
        <v>198725</v>
      </c>
      <c r="E19" s="14">
        <v>0</v>
      </c>
      <c r="F19" s="17">
        <v>0</v>
      </c>
    </row>
    <row r="20" spans="1:6" x14ac:dyDescent="0.25">
      <c r="A20" s="26" t="s">
        <v>82</v>
      </c>
      <c r="B20" s="40"/>
      <c r="C20" s="78"/>
      <c r="D20" s="14">
        <v>346086</v>
      </c>
      <c r="E20" s="14">
        <v>228500</v>
      </c>
      <c r="F20" s="30">
        <v>0</v>
      </c>
    </row>
    <row r="21" spans="1:6" x14ac:dyDescent="0.25">
      <c r="A21" s="26" t="s">
        <v>83</v>
      </c>
      <c r="B21" s="40"/>
      <c r="C21" s="78"/>
      <c r="D21" s="14">
        <v>351165</v>
      </c>
      <c r="E21" s="14">
        <v>350345</v>
      </c>
      <c r="F21" s="30">
        <v>0</v>
      </c>
    </row>
    <row r="22" spans="1:6" x14ac:dyDescent="0.25">
      <c r="A22" s="26" t="s">
        <v>84</v>
      </c>
      <c r="B22" s="40"/>
      <c r="C22" s="78"/>
      <c r="D22" s="14">
        <v>240000</v>
      </c>
      <c r="E22" s="14">
        <v>240000</v>
      </c>
      <c r="F22" s="30"/>
    </row>
    <row r="23" spans="1:6" x14ac:dyDescent="0.25">
      <c r="A23" s="26" t="s">
        <v>85</v>
      </c>
      <c r="B23" s="40"/>
      <c r="C23" s="78"/>
      <c r="D23" s="14">
        <v>1043960</v>
      </c>
      <c r="E23" s="14">
        <v>128337</v>
      </c>
      <c r="F23" s="15">
        <f>D23-E23</f>
        <v>915623</v>
      </c>
    </row>
    <row r="24" spans="1:6" x14ac:dyDescent="0.25">
      <c r="A24" s="26" t="s">
        <v>86</v>
      </c>
      <c r="B24" s="40"/>
      <c r="C24" s="78"/>
      <c r="D24" s="14">
        <v>-1652134</v>
      </c>
      <c r="E24" s="14">
        <v>0</v>
      </c>
      <c r="F24" s="15">
        <v>0</v>
      </c>
    </row>
    <row r="25" spans="1:6" x14ac:dyDescent="0.25">
      <c r="A25" s="26" t="s">
        <v>87</v>
      </c>
      <c r="B25" s="40"/>
      <c r="C25" s="78"/>
      <c r="D25" s="14">
        <v>51520</v>
      </c>
      <c r="E25" s="14">
        <v>55456</v>
      </c>
      <c r="F25" s="30">
        <v>0</v>
      </c>
    </row>
    <row r="26" spans="1:6" x14ac:dyDescent="0.25">
      <c r="A26" s="26" t="s">
        <v>88</v>
      </c>
      <c r="B26" s="40"/>
      <c r="C26" s="78"/>
      <c r="D26" s="14">
        <v>51390</v>
      </c>
      <c r="E26" s="14">
        <v>44730</v>
      </c>
      <c r="F26" s="30">
        <v>0</v>
      </c>
    </row>
    <row r="27" spans="1:6" x14ac:dyDescent="0.25">
      <c r="A27" s="26" t="s">
        <v>89</v>
      </c>
      <c r="B27" s="40"/>
      <c r="C27" s="78"/>
      <c r="D27" s="14">
        <v>1175900</v>
      </c>
      <c r="E27" s="14">
        <v>0</v>
      </c>
      <c r="F27" s="17">
        <f>D27-E27</f>
        <v>1175900</v>
      </c>
    </row>
    <row r="28" spans="1:6" x14ac:dyDescent="0.25">
      <c r="A28" s="79" t="s">
        <v>90</v>
      </c>
      <c r="C28" s="78"/>
      <c r="D28" s="39">
        <v>0</v>
      </c>
      <c r="E28" s="39">
        <v>-2208</v>
      </c>
      <c r="F28" s="80">
        <v>0</v>
      </c>
    </row>
    <row r="29" spans="1:6" x14ac:dyDescent="0.25">
      <c r="A29" s="79" t="s">
        <v>91</v>
      </c>
      <c r="C29" s="78"/>
      <c r="D29" s="39">
        <v>0</v>
      </c>
      <c r="E29" s="39">
        <v>-56989</v>
      </c>
      <c r="F29" s="80">
        <v>0</v>
      </c>
    </row>
    <row r="30" spans="1:6" x14ac:dyDescent="0.25">
      <c r="A30" s="26" t="s">
        <v>92</v>
      </c>
      <c r="B30" s="40"/>
      <c r="C30" s="78"/>
      <c r="D30" s="14">
        <v>387500</v>
      </c>
      <c r="E30" s="14">
        <v>395420</v>
      </c>
      <c r="F30" s="30">
        <v>0</v>
      </c>
    </row>
    <row r="31" spans="1:6" x14ac:dyDescent="0.25">
      <c r="A31" s="79" t="s">
        <v>93</v>
      </c>
      <c r="C31" s="78"/>
      <c r="D31" s="39">
        <v>599720</v>
      </c>
      <c r="E31" s="39">
        <v>223688</v>
      </c>
      <c r="F31" s="80">
        <v>0</v>
      </c>
    </row>
    <row r="32" spans="1:6" x14ac:dyDescent="0.25">
      <c r="A32" s="79" t="s">
        <v>94</v>
      </c>
      <c r="C32" s="78"/>
      <c r="D32" s="39">
        <v>33180</v>
      </c>
      <c r="E32" s="39">
        <v>31479</v>
      </c>
      <c r="F32" s="80">
        <v>0</v>
      </c>
    </row>
    <row r="33" spans="1:6" x14ac:dyDescent="0.25">
      <c r="A33" s="26" t="s">
        <v>49</v>
      </c>
      <c r="B33" s="40"/>
      <c r="C33" s="78"/>
      <c r="D33" s="14">
        <v>61870</v>
      </c>
      <c r="E33" s="14">
        <v>25720</v>
      </c>
      <c r="F33" s="30">
        <v>0</v>
      </c>
    </row>
    <row r="34" spans="1:6" x14ac:dyDescent="0.25">
      <c r="A34" s="79" t="s">
        <v>95</v>
      </c>
      <c r="C34" s="78"/>
      <c r="D34" s="39">
        <v>0</v>
      </c>
      <c r="E34" s="39">
        <v>1204</v>
      </c>
      <c r="F34" s="80">
        <v>0</v>
      </c>
    </row>
    <row r="35" spans="1:6" x14ac:dyDescent="0.25">
      <c r="A35" s="81" t="s">
        <v>96</v>
      </c>
      <c r="C35" s="78"/>
      <c r="D35" s="39">
        <v>-380080</v>
      </c>
      <c r="E35" s="39">
        <v>-378399</v>
      </c>
      <c r="F35" s="80">
        <v>0</v>
      </c>
    </row>
    <row r="36" spans="1:6" x14ac:dyDescent="0.25">
      <c r="A36" s="81" t="s">
        <v>97</v>
      </c>
      <c r="C36" s="78"/>
      <c r="D36" s="39">
        <v>-62350</v>
      </c>
      <c r="E36" s="39">
        <v>-142085</v>
      </c>
      <c r="F36" s="80">
        <v>0</v>
      </c>
    </row>
    <row r="37" spans="1:6" x14ac:dyDescent="0.25">
      <c r="A37" s="81" t="s">
        <v>98</v>
      </c>
      <c r="C37" s="78"/>
      <c r="D37" s="39">
        <v>-242550</v>
      </c>
      <c r="E37" s="39">
        <v>-240304</v>
      </c>
      <c r="F37" s="80">
        <v>0</v>
      </c>
    </row>
    <row r="38" spans="1:6" x14ac:dyDescent="0.25">
      <c r="A38" s="81" t="s">
        <v>99</v>
      </c>
      <c r="C38" s="78"/>
      <c r="D38" s="39">
        <v>-8013860</v>
      </c>
      <c r="E38" s="39">
        <v>-8959582</v>
      </c>
      <c r="F38" s="80">
        <v>0</v>
      </c>
    </row>
    <row r="39" spans="1:6" x14ac:dyDescent="0.25">
      <c r="A39" s="81" t="s">
        <v>100</v>
      </c>
      <c r="C39" s="78"/>
      <c r="D39" s="39">
        <v>0</v>
      </c>
      <c r="E39" s="39">
        <v>341</v>
      </c>
      <c r="F39" s="80">
        <v>0</v>
      </c>
    </row>
    <row r="40" spans="1:6" x14ac:dyDescent="0.25">
      <c r="A40" s="81" t="s">
        <v>101</v>
      </c>
      <c r="C40" s="78"/>
      <c r="D40" s="39">
        <v>8657020</v>
      </c>
      <c r="E40" s="39">
        <v>8501519</v>
      </c>
      <c r="F40" s="80">
        <v>0</v>
      </c>
    </row>
    <row r="41" spans="1:6" x14ac:dyDescent="0.25">
      <c r="A41" s="81" t="s">
        <v>102</v>
      </c>
      <c r="C41" s="78"/>
      <c r="D41" s="39">
        <v>433200</v>
      </c>
      <c r="E41" s="39">
        <v>0</v>
      </c>
      <c r="F41" s="80">
        <v>0</v>
      </c>
    </row>
    <row r="42" spans="1:6" x14ac:dyDescent="0.25">
      <c r="A42" s="81" t="s">
        <v>103</v>
      </c>
      <c r="C42" s="78"/>
      <c r="D42" s="39">
        <v>5000000</v>
      </c>
      <c r="E42" s="39">
        <v>2222710</v>
      </c>
      <c r="F42" s="30">
        <v>0</v>
      </c>
    </row>
    <row r="43" spans="1:6" x14ac:dyDescent="0.25">
      <c r="A43" s="81" t="s">
        <v>104</v>
      </c>
      <c r="C43" s="78"/>
      <c r="D43" s="39">
        <v>77660</v>
      </c>
      <c r="E43" s="39">
        <v>47962</v>
      </c>
      <c r="F43" s="30">
        <v>0</v>
      </c>
    </row>
    <row r="44" spans="1:6" x14ac:dyDescent="0.25">
      <c r="A44" s="81" t="s">
        <v>105</v>
      </c>
      <c r="C44" s="78"/>
      <c r="D44" s="39">
        <v>-727</v>
      </c>
      <c r="E44" s="39">
        <v>92492</v>
      </c>
      <c r="F44" s="30">
        <v>0</v>
      </c>
    </row>
    <row r="45" spans="1:6" x14ac:dyDescent="0.25">
      <c r="A45" s="81" t="s">
        <v>106</v>
      </c>
      <c r="C45" s="78"/>
      <c r="D45" s="39">
        <v>1000000</v>
      </c>
      <c r="E45" s="39">
        <v>989690</v>
      </c>
      <c r="F45" s="30">
        <v>0</v>
      </c>
    </row>
    <row r="46" spans="1:6" x14ac:dyDescent="0.25">
      <c r="A46" s="82" t="s">
        <v>107</v>
      </c>
      <c r="C46" s="78"/>
      <c r="D46" s="14">
        <v>336878</v>
      </c>
      <c r="E46" s="14">
        <v>-111368</v>
      </c>
      <c r="F46" s="15">
        <v>0</v>
      </c>
    </row>
    <row r="47" spans="1:6" x14ac:dyDescent="0.25">
      <c r="A47" s="82" t="s">
        <v>108</v>
      </c>
      <c r="C47" s="78"/>
      <c r="D47" s="14">
        <v>618230</v>
      </c>
      <c r="E47" s="14">
        <v>82657</v>
      </c>
      <c r="F47" s="30">
        <v>0</v>
      </c>
    </row>
    <row r="48" spans="1:6" x14ac:dyDescent="0.25">
      <c r="A48" s="82" t="s">
        <v>109</v>
      </c>
      <c r="C48" s="78"/>
      <c r="D48" s="14">
        <v>366150</v>
      </c>
      <c r="E48" s="14">
        <v>275044</v>
      </c>
      <c r="F48" s="30">
        <v>0</v>
      </c>
    </row>
    <row r="49" spans="1:6" x14ac:dyDescent="0.25">
      <c r="A49" s="25" t="s">
        <v>110</v>
      </c>
      <c r="C49" s="78"/>
      <c r="D49" s="14">
        <v>2364238</v>
      </c>
      <c r="E49" s="14">
        <v>-539200</v>
      </c>
      <c r="F49" s="15">
        <f>D49-E49</f>
        <v>2903438</v>
      </c>
    </row>
    <row r="50" spans="1:6" x14ac:dyDescent="0.25">
      <c r="A50" s="25" t="s">
        <v>111</v>
      </c>
      <c r="C50" s="78"/>
      <c r="D50" s="14">
        <v>366160</v>
      </c>
      <c r="E50" s="14">
        <v>687896</v>
      </c>
      <c r="F50" s="30">
        <v>0</v>
      </c>
    </row>
    <row r="51" spans="1:6" x14ac:dyDescent="0.25">
      <c r="A51" s="25" t="s">
        <v>112</v>
      </c>
      <c r="C51" s="78"/>
      <c r="D51" s="14">
        <v>107550</v>
      </c>
      <c r="E51" s="14">
        <v>59151</v>
      </c>
      <c r="F51" s="30">
        <v>0</v>
      </c>
    </row>
    <row r="52" spans="1:6" x14ac:dyDescent="0.25">
      <c r="A52" s="25" t="s">
        <v>113</v>
      </c>
      <c r="C52" s="78"/>
      <c r="D52" s="14">
        <v>-15544</v>
      </c>
      <c r="E52" s="14">
        <v>19691</v>
      </c>
      <c r="F52" s="30">
        <v>0</v>
      </c>
    </row>
    <row r="53" spans="1:6" x14ac:dyDescent="0.25">
      <c r="A53" s="25" t="s">
        <v>114</v>
      </c>
      <c r="C53" s="78"/>
      <c r="D53" s="20">
        <f>152600+142786+104620</f>
        <v>400006</v>
      </c>
      <c r="E53" s="20">
        <v>347432</v>
      </c>
      <c r="F53" s="59">
        <v>0</v>
      </c>
    </row>
    <row r="54" spans="1:6" x14ac:dyDescent="0.25">
      <c r="A54" s="25"/>
      <c r="B54" s="40"/>
      <c r="C54" s="78"/>
      <c r="D54" s="14">
        <f>SUM(D16:D53)</f>
        <v>28360454</v>
      </c>
      <c r="E54" s="14">
        <f>SUM(E16:E53)</f>
        <v>18787629</v>
      </c>
      <c r="F54" s="15">
        <f>SUM(F16:F53)</f>
        <v>4994961</v>
      </c>
    </row>
    <row r="55" spans="1:6" x14ac:dyDescent="0.25">
      <c r="A55" s="83"/>
      <c r="B55" s="33"/>
      <c r="C55" s="84"/>
      <c r="D55" s="20"/>
      <c r="E55" s="20"/>
      <c r="F55" s="77"/>
    </row>
    <row r="56" spans="1:6" ht="16.5" thickBot="1" x14ac:dyDescent="0.3">
      <c r="A56" s="35" t="s">
        <v>38</v>
      </c>
      <c r="B56" s="36"/>
      <c r="C56" s="36"/>
      <c r="D56" s="55"/>
      <c r="E56" s="55"/>
      <c r="F56" s="37">
        <f>F14+F54</f>
        <v>5975539</v>
      </c>
    </row>
    <row r="57" spans="1:6" x14ac:dyDescent="0.25">
      <c r="A57" s="1"/>
      <c r="B57" s="1"/>
      <c r="C57" s="1"/>
      <c r="D57" s="1"/>
      <c r="E57" s="1"/>
      <c r="F57" s="1"/>
    </row>
    <row r="58" spans="1:6" x14ac:dyDescent="0.25">
      <c r="A58" s="1"/>
      <c r="B58" s="1"/>
      <c r="C58" s="1"/>
      <c r="D58" s="57"/>
      <c r="E58" s="57"/>
      <c r="F58" s="1"/>
    </row>
    <row r="59" spans="1:6" x14ac:dyDescent="0.25">
      <c r="A59" s="1"/>
      <c r="B59" s="1"/>
      <c r="C59" s="1"/>
      <c r="D59" s="57"/>
      <c r="E59" s="1"/>
      <c r="F59" s="1"/>
    </row>
    <row r="60" spans="1:6" x14ac:dyDescent="0.25">
      <c r="A60" s="1" t="s">
        <v>39</v>
      </c>
      <c r="B60" s="1"/>
      <c r="C60" s="38">
        <f>(D9+D10+D11+D12+D13)*0.05</f>
        <v>881804.35000000009</v>
      </c>
      <c r="D60" s="1"/>
      <c r="E60" s="1"/>
      <c r="F60" s="1"/>
    </row>
  </sheetData>
  <mergeCells count="3">
    <mergeCell ref="A1:F1"/>
    <mergeCell ref="A2:F2"/>
    <mergeCell ref="A3:F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3"/>
  <sheetViews>
    <sheetView topLeftCell="A22" workbookViewId="0">
      <selection activeCell="I48" sqref="I48"/>
    </sheetView>
  </sheetViews>
  <sheetFormatPr defaultRowHeight="15" x14ac:dyDescent="0.25"/>
  <cols>
    <col min="1" max="1" width="44.7109375" customWidth="1"/>
    <col min="4" max="4" width="13" customWidth="1"/>
    <col min="5" max="5" width="14.42578125" customWidth="1"/>
    <col min="6" max="6" width="14.28515625" customWidth="1"/>
  </cols>
  <sheetData>
    <row r="1" spans="1:7" ht="15.75" x14ac:dyDescent="0.25">
      <c r="A1" s="117" t="s">
        <v>0</v>
      </c>
      <c r="B1" s="117"/>
      <c r="C1" s="117"/>
      <c r="D1" s="117"/>
      <c r="E1" s="117"/>
      <c r="F1" s="117"/>
    </row>
    <row r="2" spans="1:7" ht="15.75" x14ac:dyDescent="0.25">
      <c r="A2" s="117" t="s">
        <v>1</v>
      </c>
      <c r="B2" s="117"/>
      <c r="C2" s="117"/>
      <c r="D2" s="117"/>
      <c r="E2" s="117"/>
      <c r="F2" s="117"/>
    </row>
    <row r="3" spans="1:7" ht="15.75" x14ac:dyDescent="0.25">
      <c r="A3" s="117" t="s">
        <v>2</v>
      </c>
      <c r="B3" s="117"/>
      <c r="C3" s="117"/>
      <c r="D3" s="117"/>
      <c r="E3" s="117"/>
      <c r="F3" s="117"/>
    </row>
    <row r="4" spans="1:7" ht="15.75" x14ac:dyDescent="0.25">
      <c r="A4" s="1"/>
      <c r="B4" s="2"/>
      <c r="C4" s="2"/>
      <c r="D4" s="2"/>
      <c r="E4" s="2"/>
      <c r="F4" s="2"/>
      <c r="G4" s="1"/>
    </row>
    <row r="5" spans="1:7" ht="26.25" x14ac:dyDescent="0.25">
      <c r="A5" s="121" t="s">
        <v>115</v>
      </c>
      <c r="B5" s="122"/>
      <c r="C5" s="122"/>
      <c r="D5" s="5" t="s">
        <v>4</v>
      </c>
      <c r="E5" s="5" t="s">
        <v>5</v>
      </c>
      <c r="F5" s="6" t="s">
        <v>6</v>
      </c>
      <c r="G5" s="1"/>
    </row>
    <row r="6" spans="1:7" x14ac:dyDescent="0.25">
      <c r="A6" s="7"/>
      <c r="B6" s="8"/>
      <c r="C6" s="9"/>
      <c r="D6" s="10"/>
      <c r="E6" s="10"/>
      <c r="F6" s="11"/>
      <c r="G6" s="1"/>
    </row>
    <row r="7" spans="1:7" x14ac:dyDescent="0.25">
      <c r="A7" s="12" t="s">
        <v>7</v>
      </c>
      <c r="B7" s="40"/>
      <c r="C7" s="13"/>
      <c r="D7" s="40"/>
      <c r="E7" s="14"/>
      <c r="F7" s="15"/>
      <c r="G7" s="1"/>
    </row>
    <row r="8" spans="1:7" x14ac:dyDescent="0.25">
      <c r="A8" s="12" t="s">
        <v>8</v>
      </c>
      <c r="B8" s="40"/>
      <c r="C8" s="13"/>
      <c r="D8" s="14"/>
      <c r="E8" s="14"/>
      <c r="F8" s="15"/>
      <c r="G8" s="85"/>
    </row>
    <row r="9" spans="1:7" x14ac:dyDescent="0.25">
      <c r="A9" s="23" t="s">
        <v>63</v>
      </c>
      <c r="B9" s="40"/>
      <c r="C9" s="13" t="s">
        <v>10</v>
      </c>
      <c r="D9" s="14">
        <v>11020535</v>
      </c>
      <c r="E9" s="14">
        <v>10544659</v>
      </c>
      <c r="F9" s="15">
        <f>D9-E9</f>
        <v>475876</v>
      </c>
      <c r="G9" s="27"/>
    </row>
    <row r="10" spans="1:7" x14ac:dyDescent="0.25">
      <c r="A10" s="23" t="s">
        <v>11</v>
      </c>
      <c r="B10" s="40"/>
      <c r="C10" s="13" t="s">
        <v>10</v>
      </c>
      <c r="D10" s="14">
        <v>222866</v>
      </c>
      <c r="E10" s="14">
        <v>148931</v>
      </c>
      <c r="F10" s="15">
        <f>D10-E10</f>
        <v>73935</v>
      </c>
      <c r="G10" s="27"/>
    </row>
    <row r="11" spans="1:7" x14ac:dyDescent="0.25">
      <c r="A11" s="23" t="s">
        <v>64</v>
      </c>
      <c r="B11" s="40"/>
      <c r="C11" s="13" t="s">
        <v>10</v>
      </c>
      <c r="D11" s="14">
        <v>9090</v>
      </c>
      <c r="E11" s="14">
        <v>11907</v>
      </c>
      <c r="F11" s="15">
        <f>D11-E11</f>
        <v>-2817</v>
      </c>
      <c r="G11" s="27"/>
    </row>
    <row r="12" spans="1:7" x14ac:dyDescent="0.25">
      <c r="A12" s="23" t="s">
        <v>14</v>
      </c>
      <c r="B12" s="40"/>
      <c r="C12" s="13" t="s">
        <v>10</v>
      </c>
      <c r="D12" s="14">
        <v>591535</v>
      </c>
      <c r="E12" s="14">
        <v>0</v>
      </c>
      <c r="F12" s="15">
        <f>D12-E12</f>
        <v>591535</v>
      </c>
      <c r="G12" s="27"/>
    </row>
    <row r="13" spans="1:7" x14ac:dyDescent="0.25">
      <c r="A13" s="95" t="s">
        <v>116</v>
      </c>
      <c r="B13" s="96"/>
      <c r="C13" s="78"/>
      <c r="D13" s="97"/>
      <c r="E13" s="97"/>
      <c r="F13" s="59">
        <v>-546328</v>
      </c>
      <c r="G13" s="27"/>
    </row>
    <row r="14" spans="1:7" x14ac:dyDescent="0.25">
      <c r="A14" s="12"/>
      <c r="B14" s="40"/>
      <c r="C14" s="13"/>
      <c r="D14" s="14">
        <f>SUM(D9:D13)</f>
        <v>11844026</v>
      </c>
      <c r="E14" s="14">
        <f>SUM(E9:E13)</f>
        <v>10705497</v>
      </c>
      <c r="F14" s="22">
        <f>SUM(F9:F13)</f>
        <v>592201</v>
      </c>
      <c r="G14" s="86"/>
    </row>
    <row r="15" spans="1:7" x14ac:dyDescent="0.25">
      <c r="A15" s="24" t="s">
        <v>16</v>
      </c>
      <c r="B15" s="40"/>
      <c r="C15" s="13"/>
      <c r="D15" s="14"/>
      <c r="E15" s="14"/>
      <c r="F15" s="15"/>
      <c r="G15" s="27"/>
    </row>
    <row r="16" spans="1:7" x14ac:dyDescent="0.25">
      <c r="A16" s="23" t="s">
        <v>117</v>
      </c>
      <c r="B16" s="40"/>
      <c r="C16" s="13" t="s">
        <v>10</v>
      </c>
      <c r="D16" s="66">
        <v>1755578</v>
      </c>
      <c r="E16" s="66">
        <v>1499589</v>
      </c>
      <c r="F16" s="30">
        <v>0</v>
      </c>
      <c r="G16" s="86"/>
    </row>
    <row r="17" spans="1:7" x14ac:dyDescent="0.25">
      <c r="A17" s="23" t="s">
        <v>118</v>
      </c>
      <c r="B17" s="40"/>
      <c r="C17" s="13" t="s">
        <v>10</v>
      </c>
      <c r="D17" s="66">
        <v>16398480</v>
      </c>
      <c r="E17" s="66">
        <v>16222961</v>
      </c>
      <c r="F17" s="30">
        <v>0</v>
      </c>
      <c r="G17" s="86"/>
    </row>
    <row r="18" spans="1:7" x14ac:dyDescent="0.25">
      <c r="A18" s="23" t="s">
        <v>119</v>
      </c>
      <c r="B18" s="40"/>
      <c r="C18" s="13" t="s">
        <v>10</v>
      </c>
      <c r="D18" s="66">
        <v>215180</v>
      </c>
      <c r="E18" s="66">
        <v>217216</v>
      </c>
      <c r="F18" s="17">
        <f>D18-E18</f>
        <v>-2036</v>
      </c>
      <c r="G18" s="86"/>
    </row>
    <row r="19" spans="1:7" x14ac:dyDescent="0.25">
      <c r="A19" s="23" t="s">
        <v>120</v>
      </c>
      <c r="B19" s="14"/>
      <c r="C19" s="13" t="s">
        <v>10</v>
      </c>
      <c r="D19" s="66">
        <v>589800</v>
      </c>
      <c r="E19" s="66">
        <f>629233+13764</f>
        <v>642997</v>
      </c>
      <c r="F19" s="30">
        <v>0</v>
      </c>
      <c r="G19" s="86"/>
    </row>
    <row r="20" spans="1:7" x14ac:dyDescent="0.25">
      <c r="A20" s="23" t="s">
        <v>121</v>
      </c>
      <c r="B20" s="14"/>
      <c r="C20" s="13" t="s">
        <v>10</v>
      </c>
      <c r="D20" s="66">
        <v>776152</v>
      </c>
      <c r="E20" s="66">
        <v>111884</v>
      </c>
      <c r="F20" s="17">
        <f>D20-E20</f>
        <v>664268</v>
      </c>
      <c r="G20" s="86"/>
    </row>
    <row r="21" spans="1:7" x14ac:dyDescent="0.25">
      <c r="A21" s="23" t="s">
        <v>122</v>
      </c>
      <c r="B21" s="40"/>
      <c r="C21" s="13" t="s">
        <v>10</v>
      </c>
      <c r="D21" s="66">
        <v>638490</v>
      </c>
      <c r="E21" s="66">
        <v>367984</v>
      </c>
      <c r="F21" s="62">
        <f>D21-E21</f>
        <v>270506</v>
      </c>
      <c r="G21" s="86"/>
    </row>
    <row r="22" spans="1:7" x14ac:dyDescent="0.25">
      <c r="A22" s="23" t="s">
        <v>123</v>
      </c>
      <c r="B22" s="40"/>
      <c r="C22" s="13" t="s">
        <v>10</v>
      </c>
      <c r="D22" s="66">
        <v>190717</v>
      </c>
      <c r="E22" s="66">
        <v>0</v>
      </c>
      <c r="F22" s="30">
        <v>0</v>
      </c>
      <c r="G22" s="86"/>
    </row>
    <row r="23" spans="1:7" x14ac:dyDescent="0.25">
      <c r="A23" s="23" t="s">
        <v>124</v>
      </c>
      <c r="B23" s="40"/>
      <c r="C23" s="13" t="s">
        <v>10</v>
      </c>
      <c r="D23" s="66">
        <v>3678780</v>
      </c>
      <c r="E23" s="66">
        <v>3045067</v>
      </c>
      <c r="F23" s="30">
        <v>0</v>
      </c>
      <c r="G23" s="86"/>
    </row>
    <row r="24" spans="1:7" x14ac:dyDescent="0.25">
      <c r="A24" s="82" t="s">
        <v>125</v>
      </c>
      <c r="C24" s="87" t="s">
        <v>10</v>
      </c>
      <c r="D24" s="66">
        <v>-26000</v>
      </c>
      <c r="E24" s="66">
        <v>15437</v>
      </c>
      <c r="F24" s="17">
        <f>D24-E24</f>
        <v>-41437</v>
      </c>
      <c r="G24" s="86"/>
    </row>
    <row r="25" spans="1:7" x14ac:dyDescent="0.25">
      <c r="A25" s="82" t="s">
        <v>126</v>
      </c>
      <c r="B25" s="40"/>
      <c r="C25" s="13" t="s">
        <v>10</v>
      </c>
      <c r="D25" s="66">
        <v>231018</v>
      </c>
      <c r="E25" s="66">
        <v>35815</v>
      </c>
      <c r="F25" s="17">
        <f>D25-E25</f>
        <v>195203</v>
      </c>
      <c r="G25" s="86"/>
    </row>
    <row r="26" spans="1:7" x14ac:dyDescent="0.25">
      <c r="A26" s="82" t="s">
        <v>127</v>
      </c>
      <c r="B26" s="40"/>
      <c r="C26" s="13" t="s">
        <v>10</v>
      </c>
      <c r="D26" s="66">
        <v>183000</v>
      </c>
      <c r="E26" s="66">
        <v>184267</v>
      </c>
      <c r="F26" s="17">
        <f>D26-E26</f>
        <v>-1267</v>
      </c>
      <c r="G26" s="86"/>
    </row>
    <row r="27" spans="1:7" x14ac:dyDescent="0.25">
      <c r="A27" s="23" t="s">
        <v>128</v>
      </c>
      <c r="B27" s="40"/>
      <c r="C27" s="13" t="s">
        <v>10</v>
      </c>
      <c r="D27" s="66">
        <v>0</v>
      </c>
      <c r="E27" s="66">
        <v>19739</v>
      </c>
      <c r="F27" s="30">
        <v>0</v>
      </c>
      <c r="G27" s="86"/>
    </row>
    <row r="28" spans="1:7" x14ac:dyDescent="0.25">
      <c r="A28" s="23" t="s">
        <v>129</v>
      </c>
      <c r="B28" s="40"/>
      <c r="C28" s="13" t="s">
        <v>10</v>
      </c>
      <c r="D28" s="66">
        <v>205539</v>
      </c>
      <c r="E28" s="66">
        <v>0</v>
      </c>
      <c r="F28" s="30">
        <v>0</v>
      </c>
      <c r="G28" s="86"/>
    </row>
    <row r="29" spans="1:7" x14ac:dyDescent="0.25">
      <c r="A29" s="82" t="s">
        <v>130</v>
      </c>
      <c r="C29" s="88" t="s">
        <v>10</v>
      </c>
      <c r="D29" s="89">
        <v>29170</v>
      </c>
      <c r="E29" s="89">
        <v>13958</v>
      </c>
      <c r="F29" s="30">
        <v>0</v>
      </c>
      <c r="G29" s="90"/>
    </row>
    <row r="30" spans="1:7" x14ac:dyDescent="0.25">
      <c r="A30" s="23" t="s">
        <v>131</v>
      </c>
      <c r="B30" s="40"/>
      <c r="C30" s="13" t="s">
        <v>10</v>
      </c>
      <c r="D30" s="14">
        <v>-4920985</v>
      </c>
      <c r="E30" s="14">
        <v>0</v>
      </c>
      <c r="F30" s="17">
        <f>D30-E30</f>
        <v>-4920985</v>
      </c>
      <c r="G30" s="86"/>
    </row>
    <row r="31" spans="1:7" x14ac:dyDescent="0.25">
      <c r="A31" s="23" t="s">
        <v>132</v>
      </c>
      <c r="B31" s="40"/>
      <c r="C31" s="13" t="s">
        <v>10</v>
      </c>
      <c r="D31" s="20">
        <v>4907148</v>
      </c>
      <c r="E31" s="20">
        <v>0</v>
      </c>
      <c r="F31" s="21">
        <f>D31-E31</f>
        <v>4907148</v>
      </c>
      <c r="G31" s="86"/>
    </row>
    <row r="32" spans="1:7" x14ac:dyDescent="0.25">
      <c r="A32" s="25"/>
      <c r="B32" s="40"/>
      <c r="C32" s="13"/>
      <c r="D32" s="14"/>
      <c r="E32" s="14"/>
      <c r="F32" s="15">
        <f>SUM(F16:F31)</f>
        <v>1071400</v>
      </c>
      <c r="G32" s="27"/>
    </row>
    <row r="33" spans="1:7" x14ac:dyDescent="0.25">
      <c r="A33" s="91"/>
      <c r="B33" s="64"/>
      <c r="C33" s="65"/>
      <c r="D33" s="66">
        <f>SUM(D16:D32)</f>
        <v>24852067</v>
      </c>
      <c r="E33" s="66">
        <f>SUM(E16:E32)</f>
        <v>22376914</v>
      </c>
      <c r="F33" s="67"/>
      <c r="G33" s="27"/>
    </row>
    <row r="34" spans="1:7" x14ac:dyDescent="0.25">
      <c r="A34" s="83"/>
      <c r="B34" s="33"/>
      <c r="C34" s="84"/>
      <c r="D34" s="20"/>
      <c r="E34" s="20"/>
      <c r="F34" s="77"/>
      <c r="G34" s="1"/>
    </row>
    <row r="35" spans="1:7" ht="16.5" thickBot="1" x14ac:dyDescent="0.3">
      <c r="A35" s="35" t="s">
        <v>38</v>
      </c>
      <c r="B35" s="36"/>
      <c r="C35" s="36"/>
      <c r="D35" s="55"/>
      <c r="E35" s="55"/>
      <c r="F35" s="37">
        <f>F14+F32</f>
        <v>1663601</v>
      </c>
      <c r="G35" s="1"/>
    </row>
    <row r="36" spans="1:7" x14ac:dyDescent="0.25">
      <c r="A36" s="1"/>
      <c r="B36" s="1"/>
      <c r="C36" s="1"/>
      <c r="D36" s="1"/>
      <c r="E36" s="1"/>
      <c r="F36" s="1"/>
      <c r="G36" s="1"/>
    </row>
    <row r="37" spans="1:7" x14ac:dyDescent="0.25">
      <c r="G37" s="1"/>
    </row>
    <row r="38" spans="1:7" x14ac:dyDescent="0.25">
      <c r="A38" s="1" t="s">
        <v>39</v>
      </c>
      <c r="B38" s="1"/>
      <c r="C38" s="38">
        <f>D14*0.05</f>
        <v>592201.30000000005</v>
      </c>
      <c r="D38" s="1"/>
      <c r="E38" s="1"/>
      <c r="F38" s="1"/>
      <c r="G38" s="1"/>
    </row>
    <row r="39" spans="1:7" x14ac:dyDescent="0.25">
      <c r="A39" s="92"/>
      <c r="B39" s="92"/>
      <c r="C39" s="93"/>
      <c r="D39" s="92"/>
      <c r="E39" s="92"/>
      <c r="F39" s="92"/>
      <c r="G39" s="92"/>
    </row>
    <row r="40" spans="1:7" ht="19.5" customHeight="1" x14ac:dyDescent="0.25">
      <c r="A40" s="118" t="s">
        <v>133</v>
      </c>
      <c r="B40" s="118"/>
      <c r="C40" s="118"/>
      <c r="D40" s="118"/>
      <c r="E40" s="118"/>
      <c r="F40" s="118"/>
      <c r="G40" s="118"/>
    </row>
    <row r="41" spans="1:7" ht="21" customHeight="1" x14ac:dyDescent="0.25">
      <c r="A41" s="123" t="s">
        <v>134</v>
      </c>
      <c r="B41" s="123"/>
      <c r="C41" s="123"/>
      <c r="D41" s="123"/>
      <c r="E41" s="123"/>
      <c r="F41" s="123"/>
      <c r="G41" s="123"/>
    </row>
    <row r="42" spans="1:7" ht="55.5" customHeight="1" x14ac:dyDescent="0.25">
      <c r="A42" s="123" t="s">
        <v>135</v>
      </c>
      <c r="B42" s="123"/>
      <c r="C42" s="123"/>
      <c r="D42" s="123"/>
      <c r="E42" s="123"/>
      <c r="F42" s="123"/>
      <c r="G42" s="123"/>
    </row>
    <row r="43" spans="1:7" ht="24.75" customHeight="1" x14ac:dyDescent="0.25">
      <c r="A43" s="124" t="s">
        <v>136</v>
      </c>
      <c r="B43" s="125"/>
      <c r="C43" s="125"/>
      <c r="D43" s="125"/>
      <c r="E43" s="125"/>
      <c r="F43" s="125"/>
      <c r="G43" s="125"/>
    </row>
    <row r="44" spans="1:7" x14ac:dyDescent="0.25">
      <c r="A44" s="126" t="s">
        <v>137</v>
      </c>
      <c r="B44" s="118"/>
      <c r="C44" s="118"/>
      <c r="D44" s="118"/>
      <c r="E44" s="118"/>
      <c r="F44" s="118"/>
      <c r="G44" s="118"/>
    </row>
    <row r="45" spans="1:7" x14ac:dyDescent="0.25">
      <c r="A45" s="127" t="s">
        <v>138</v>
      </c>
      <c r="B45" s="125"/>
      <c r="C45" s="125"/>
      <c r="D45" s="125"/>
      <c r="E45" s="125"/>
      <c r="F45" s="125"/>
      <c r="G45" s="125"/>
    </row>
    <row r="46" spans="1:7" x14ac:dyDescent="0.25">
      <c r="A46" s="127" t="s">
        <v>139</v>
      </c>
      <c r="B46" s="125"/>
      <c r="C46" s="125"/>
      <c r="D46" s="125"/>
      <c r="E46" s="125"/>
      <c r="F46" s="125"/>
      <c r="G46" s="125"/>
    </row>
    <row r="47" spans="1:7" x14ac:dyDescent="0.25">
      <c r="A47" s="119" t="s">
        <v>140</v>
      </c>
      <c r="B47" s="120"/>
      <c r="C47" s="120"/>
      <c r="D47" s="120"/>
      <c r="E47" s="120"/>
      <c r="F47" s="120"/>
      <c r="G47" s="120"/>
    </row>
    <row r="48" spans="1:7" x14ac:dyDescent="0.25">
      <c r="A48" s="94"/>
      <c r="B48" s="94"/>
      <c r="C48" s="94"/>
      <c r="D48" s="94"/>
      <c r="E48" s="94"/>
      <c r="F48" s="94"/>
      <c r="G48" s="94"/>
    </row>
    <row r="49" spans="1:7" x14ac:dyDescent="0.25">
      <c r="A49" s="94"/>
      <c r="B49" s="94"/>
      <c r="C49" s="94"/>
      <c r="D49" s="94"/>
      <c r="E49" s="94"/>
      <c r="F49" s="94"/>
      <c r="G49" s="94"/>
    </row>
    <row r="50" spans="1:7" x14ac:dyDescent="0.25">
      <c r="A50" s="40"/>
      <c r="B50" s="40"/>
      <c r="C50" s="40"/>
      <c r="D50" s="40"/>
      <c r="E50" s="1"/>
      <c r="F50" s="1"/>
      <c r="G50" s="1"/>
    </row>
    <row r="51" spans="1:7" x14ac:dyDescent="0.25">
      <c r="A51" s="98"/>
      <c r="B51" s="98"/>
      <c r="C51" s="98"/>
      <c r="D51" s="98"/>
    </row>
    <row r="52" spans="1:7" x14ac:dyDescent="0.25">
      <c r="A52" s="98"/>
      <c r="B52" s="98"/>
      <c r="C52" s="98"/>
      <c r="D52" s="98"/>
    </row>
    <row r="53" spans="1:7" x14ac:dyDescent="0.25">
      <c r="A53" s="98"/>
      <c r="B53" s="98"/>
      <c r="C53" s="98"/>
      <c r="D53" s="98"/>
    </row>
  </sheetData>
  <mergeCells count="12">
    <mergeCell ref="A47:G47"/>
    <mergeCell ref="A1:F1"/>
    <mergeCell ref="A2:F2"/>
    <mergeCell ref="A3:F3"/>
    <mergeCell ref="A5:C5"/>
    <mergeCell ref="A40:G40"/>
    <mergeCell ref="A41:G41"/>
    <mergeCell ref="A42:G42"/>
    <mergeCell ref="A43:G43"/>
    <mergeCell ref="A44:G44"/>
    <mergeCell ref="A45:G45"/>
    <mergeCell ref="A46:G4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50"/>
  <sheetViews>
    <sheetView topLeftCell="A25" workbookViewId="0">
      <selection activeCell="K41" sqref="K41"/>
    </sheetView>
  </sheetViews>
  <sheetFormatPr defaultRowHeight="15" x14ac:dyDescent="0.25"/>
  <cols>
    <col min="1" max="1" width="31.28515625" customWidth="1"/>
    <col min="4" max="4" width="12" customWidth="1"/>
    <col min="5" max="5" width="11" customWidth="1"/>
    <col min="6" max="6" width="12.140625" customWidth="1"/>
  </cols>
  <sheetData>
    <row r="1" spans="1:7" ht="15.75" x14ac:dyDescent="0.25">
      <c r="A1" s="117" t="s">
        <v>0</v>
      </c>
      <c r="B1" s="117"/>
      <c r="C1" s="117"/>
      <c r="D1" s="117"/>
      <c r="E1" s="117"/>
      <c r="F1" s="117"/>
      <c r="G1" s="1"/>
    </row>
    <row r="2" spans="1:7" ht="15.75" x14ac:dyDescent="0.25">
      <c r="A2" s="117" t="s">
        <v>1</v>
      </c>
      <c r="B2" s="117"/>
      <c r="C2" s="117"/>
      <c r="D2" s="117"/>
      <c r="E2" s="117"/>
      <c r="F2" s="117"/>
      <c r="G2" s="1"/>
    </row>
    <row r="3" spans="1:7" ht="15.75" x14ac:dyDescent="0.25">
      <c r="A3" s="117" t="s">
        <v>2</v>
      </c>
      <c r="B3" s="117"/>
      <c r="C3" s="117"/>
      <c r="D3" s="117"/>
      <c r="E3" s="117"/>
      <c r="F3" s="117"/>
      <c r="G3" s="1"/>
    </row>
    <row r="4" spans="1:7" ht="15.75" x14ac:dyDescent="0.25">
      <c r="A4" s="1"/>
      <c r="B4" s="2"/>
      <c r="C4" s="2"/>
      <c r="D4" s="2"/>
      <c r="E4" s="2"/>
      <c r="F4" s="2"/>
      <c r="G4" s="1"/>
    </row>
    <row r="5" spans="1:7" ht="26.25" x14ac:dyDescent="0.25">
      <c r="A5" s="3" t="s">
        <v>141</v>
      </c>
      <c r="B5" s="4"/>
      <c r="C5" s="4"/>
      <c r="D5" s="5" t="s">
        <v>4</v>
      </c>
      <c r="E5" s="5" t="s">
        <v>5</v>
      </c>
      <c r="F5" s="6" t="s">
        <v>6</v>
      </c>
      <c r="G5" s="1"/>
    </row>
    <row r="6" spans="1:7" x14ac:dyDescent="0.25">
      <c r="A6" s="7"/>
      <c r="B6" s="8"/>
      <c r="C6" s="9"/>
      <c r="D6" s="10"/>
      <c r="E6" s="10"/>
      <c r="F6" s="11"/>
      <c r="G6" s="1"/>
    </row>
    <row r="7" spans="1:7" x14ac:dyDescent="0.25">
      <c r="A7" s="12" t="s">
        <v>7</v>
      </c>
      <c r="B7" s="40"/>
      <c r="C7" s="13"/>
      <c r="D7" s="40"/>
      <c r="E7" s="14"/>
      <c r="F7" s="15"/>
      <c r="G7" s="1"/>
    </row>
    <row r="8" spans="1:7" x14ac:dyDescent="0.25">
      <c r="A8" s="12" t="s">
        <v>8</v>
      </c>
      <c r="B8" s="40"/>
      <c r="C8" s="13"/>
      <c r="D8" s="14"/>
      <c r="E8" s="14"/>
      <c r="F8" s="15"/>
      <c r="G8" s="99"/>
    </row>
    <row r="9" spans="1:7" x14ac:dyDescent="0.25">
      <c r="A9" s="23" t="s">
        <v>9</v>
      </c>
      <c r="B9" s="40"/>
      <c r="C9" s="13"/>
      <c r="D9" s="14">
        <v>1538783</v>
      </c>
      <c r="E9" s="14">
        <v>1513004</v>
      </c>
      <c r="F9" s="15">
        <f>D9-E9</f>
        <v>25779</v>
      </c>
      <c r="G9" s="27"/>
    </row>
    <row r="10" spans="1:7" x14ac:dyDescent="0.25">
      <c r="A10" s="23" t="s">
        <v>11</v>
      </c>
      <c r="B10" s="40"/>
      <c r="C10" s="13"/>
      <c r="D10" s="14">
        <v>233037</v>
      </c>
      <c r="E10" s="14">
        <v>143324</v>
      </c>
      <c r="F10" s="15">
        <f>D10-E10</f>
        <v>89713</v>
      </c>
      <c r="G10" s="27"/>
    </row>
    <row r="11" spans="1:7" x14ac:dyDescent="0.25">
      <c r="A11" s="23" t="s">
        <v>75</v>
      </c>
      <c r="B11" s="40"/>
      <c r="C11" s="13"/>
      <c r="D11" s="14">
        <v>30940</v>
      </c>
      <c r="E11" s="14">
        <v>1751</v>
      </c>
      <c r="F11" s="15">
        <f>D11-E11</f>
        <v>29189</v>
      </c>
      <c r="G11" s="27"/>
    </row>
    <row r="12" spans="1:7" x14ac:dyDescent="0.25">
      <c r="A12" s="82" t="s">
        <v>14</v>
      </c>
      <c r="C12" s="88"/>
      <c r="D12" s="100">
        <v>664633</v>
      </c>
      <c r="E12" s="100">
        <v>0</v>
      </c>
      <c r="F12" s="77">
        <f>D12-E12</f>
        <v>664633</v>
      </c>
      <c r="G12" s="99"/>
    </row>
    <row r="13" spans="1:7" x14ac:dyDescent="0.25">
      <c r="A13" s="23"/>
      <c r="B13" s="40"/>
      <c r="C13" s="13"/>
      <c r="D13" s="14">
        <f>SUM(D9:D12)</f>
        <v>2467393</v>
      </c>
      <c r="E13" s="14">
        <f>SUM(E9:E12)</f>
        <v>1658079</v>
      </c>
      <c r="F13" s="22">
        <f>SUM(F9:F12)</f>
        <v>809314</v>
      </c>
      <c r="G13" s="99"/>
    </row>
    <row r="14" spans="1:7" x14ac:dyDescent="0.25">
      <c r="A14" s="23"/>
      <c r="B14" s="40"/>
      <c r="C14" s="13"/>
      <c r="D14" s="14"/>
      <c r="E14" s="14"/>
      <c r="F14" s="31"/>
      <c r="G14" s="99"/>
    </row>
    <row r="15" spans="1:7" x14ac:dyDescent="0.25">
      <c r="A15" s="12" t="s">
        <v>142</v>
      </c>
      <c r="B15" s="40"/>
      <c r="C15" s="13"/>
      <c r="D15" s="14"/>
      <c r="E15" s="14"/>
      <c r="F15" s="31"/>
      <c r="G15" s="99"/>
    </row>
    <row r="16" spans="1:7" x14ac:dyDescent="0.25">
      <c r="A16" s="23" t="s">
        <v>143</v>
      </c>
      <c r="B16" s="40"/>
      <c r="C16" s="13"/>
      <c r="D16" s="14">
        <v>9319239</v>
      </c>
      <c r="E16" s="14">
        <v>9635861</v>
      </c>
      <c r="F16" s="31">
        <f t="shared" ref="F16:F21" si="0">D16-E16</f>
        <v>-316622</v>
      </c>
      <c r="G16" s="99"/>
    </row>
    <row r="17" spans="1:7" x14ac:dyDescent="0.25">
      <c r="A17" s="23" t="s">
        <v>144</v>
      </c>
      <c r="B17" s="40"/>
      <c r="C17" s="13"/>
      <c r="D17" s="14">
        <v>1438000</v>
      </c>
      <c r="E17" s="14">
        <v>1366583</v>
      </c>
      <c r="F17" s="31">
        <f t="shared" si="0"/>
        <v>71417</v>
      </c>
      <c r="G17" s="99"/>
    </row>
    <row r="18" spans="1:7" x14ac:dyDescent="0.25">
      <c r="A18" s="23" t="s">
        <v>145</v>
      </c>
      <c r="B18" s="40"/>
      <c r="C18" s="13"/>
      <c r="D18" s="14">
        <v>340288</v>
      </c>
      <c r="E18" s="14">
        <v>-135866</v>
      </c>
      <c r="F18" s="31">
        <f t="shared" si="0"/>
        <v>476154</v>
      </c>
      <c r="G18" s="99"/>
    </row>
    <row r="19" spans="1:7" x14ac:dyDescent="0.25">
      <c r="A19" s="23" t="s">
        <v>11</v>
      </c>
      <c r="B19" s="40"/>
      <c r="C19" s="13"/>
      <c r="D19" s="14">
        <v>101492</v>
      </c>
      <c r="E19" s="14">
        <v>103423</v>
      </c>
      <c r="F19" s="31">
        <f t="shared" si="0"/>
        <v>-1931</v>
      </c>
      <c r="G19" s="99"/>
    </row>
    <row r="20" spans="1:7" x14ac:dyDescent="0.25">
      <c r="A20" s="23" t="s">
        <v>75</v>
      </c>
      <c r="B20" s="40"/>
      <c r="C20" s="13"/>
      <c r="D20" s="14"/>
      <c r="E20" s="14">
        <v>30214</v>
      </c>
      <c r="F20" s="31">
        <f t="shared" si="0"/>
        <v>-30214</v>
      </c>
      <c r="G20" s="99"/>
    </row>
    <row r="21" spans="1:7" x14ac:dyDescent="0.25">
      <c r="A21" s="82" t="s">
        <v>14</v>
      </c>
      <c r="B21" s="40"/>
      <c r="C21" s="13"/>
      <c r="D21" s="20"/>
      <c r="E21" s="20"/>
      <c r="F21" s="101">
        <f t="shared" si="0"/>
        <v>0</v>
      </c>
      <c r="G21" s="99"/>
    </row>
    <row r="22" spans="1:7" x14ac:dyDescent="0.25">
      <c r="A22" s="23"/>
      <c r="B22" s="40"/>
      <c r="C22" s="13"/>
      <c r="D22" s="14"/>
      <c r="E22" s="14"/>
      <c r="F22" s="31"/>
      <c r="G22" s="99"/>
    </row>
    <row r="23" spans="1:7" x14ac:dyDescent="0.25">
      <c r="A23" s="18" t="s">
        <v>142</v>
      </c>
      <c r="B23" s="40"/>
      <c r="C23" s="13"/>
      <c r="D23" s="20">
        <f>SUM(D16:D22)</f>
        <v>11199019</v>
      </c>
      <c r="E23" s="20">
        <f>SUM(E16:E22)</f>
        <v>11000215</v>
      </c>
      <c r="F23" s="102">
        <f>SUM(F16:F22)</f>
        <v>198804</v>
      </c>
      <c r="G23" s="99"/>
    </row>
    <row r="24" spans="1:7" x14ac:dyDescent="0.25">
      <c r="A24" s="23"/>
      <c r="B24" s="40"/>
      <c r="C24" s="13"/>
      <c r="D24" s="14"/>
      <c r="E24" s="14"/>
      <c r="F24" s="31"/>
      <c r="G24" s="99"/>
    </row>
    <row r="25" spans="1:7" x14ac:dyDescent="0.25">
      <c r="A25" s="23" t="s">
        <v>146</v>
      </c>
      <c r="B25" s="40"/>
      <c r="C25" s="13"/>
      <c r="D25" s="20">
        <f>D13+D23</f>
        <v>13666412</v>
      </c>
      <c r="E25" s="20">
        <f>E13+E23</f>
        <v>12658294</v>
      </c>
      <c r="F25" s="102">
        <f>F13+F23</f>
        <v>1008118</v>
      </c>
      <c r="G25" s="99"/>
    </row>
    <row r="26" spans="1:7" x14ac:dyDescent="0.25">
      <c r="A26" s="23"/>
      <c r="B26" s="40"/>
      <c r="C26" s="13"/>
      <c r="D26" s="14"/>
      <c r="E26" s="14"/>
      <c r="F26" s="31"/>
      <c r="G26" s="99"/>
    </row>
    <row r="27" spans="1:7" x14ac:dyDescent="0.25">
      <c r="A27" s="24" t="s">
        <v>16</v>
      </c>
      <c r="B27" s="40"/>
      <c r="C27" s="13"/>
      <c r="D27" s="14"/>
      <c r="E27" s="14"/>
      <c r="F27" s="31"/>
      <c r="G27" s="99"/>
    </row>
    <row r="28" spans="1:7" x14ac:dyDescent="0.25">
      <c r="A28" s="26" t="s">
        <v>147</v>
      </c>
      <c r="B28" s="40"/>
      <c r="C28" s="13"/>
      <c r="D28" s="29">
        <v>66350</v>
      </c>
      <c r="E28" s="29">
        <v>66353</v>
      </c>
      <c r="F28" s="42">
        <v>0</v>
      </c>
      <c r="G28" s="99"/>
    </row>
    <row r="29" spans="1:7" x14ac:dyDescent="0.25">
      <c r="A29" s="26" t="s">
        <v>148</v>
      </c>
      <c r="B29" s="40"/>
      <c r="C29" s="13"/>
      <c r="D29" s="29">
        <v>0</v>
      </c>
      <c r="E29" s="29">
        <v>7045</v>
      </c>
      <c r="F29" s="42">
        <v>0</v>
      </c>
      <c r="G29" s="99"/>
    </row>
    <row r="30" spans="1:7" x14ac:dyDescent="0.25">
      <c r="A30" s="26" t="s">
        <v>149</v>
      </c>
      <c r="B30" s="40"/>
      <c r="C30" s="13"/>
      <c r="D30" s="29">
        <v>58801</v>
      </c>
      <c r="E30" s="29">
        <v>45611</v>
      </c>
      <c r="F30" s="42">
        <v>0</v>
      </c>
      <c r="G30" s="99"/>
    </row>
    <row r="31" spans="1:7" x14ac:dyDescent="0.25">
      <c r="A31" s="23" t="s">
        <v>150</v>
      </c>
      <c r="B31" s="40"/>
      <c r="C31" s="13"/>
      <c r="D31" s="41">
        <v>57275</v>
      </c>
      <c r="E31" s="41">
        <v>-27174</v>
      </c>
      <c r="F31" s="49">
        <f>D31-E31</f>
        <v>84449</v>
      </c>
      <c r="G31" s="99"/>
    </row>
    <row r="32" spans="1:7" x14ac:dyDescent="0.25">
      <c r="A32" s="24"/>
      <c r="B32" s="40"/>
      <c r="C32" s="13"/>
      <c r="D32" s="29"/>
      <c r="E32" s="29"/>
      <c r="F32" s="17">
        <f>SUM(F28:F31)</f>
        <v>84449</v>
      </c>
    </row>
    <row r="33" spans="1:7" x14ac:dyDescent="0.25">
      <c r="A33" s="25"/>
      <c r="B33" s="40"/>
      <c r="C33" s="13"/>
      <c r="D33" s="29"/>
      <c r="E33" s="29"/>
      <c r="F33" s="17"/>
    </row>
    <row r="34" spans="1:7" x14ac:dyDescent="0.25">
      <c r="A34" s="24"/>
      <c r="B34" s="64"/>
      <c r="C34" s="65"/>
      <c r="D34" s="29"/>
      <c r="E34" s="29"/>
      <c r="F34" s="17"/>
    </row>
    <row r="35" spans="1:7" x14ac:dyDescent="0.25">
      <c r="A35" s="32"/>
      <c r="B35" s="33"/>
      <c r="C35" s="20"/>
      <c r="D35" s="20"/>
      <c r="E35" s="20"/>
      <c r="F35" s="34"/>
    </row>
    <row r="36" spans="1:7" ht="16.5" thickBot="1" x14ac:dyDescent="0.3">
      <c r="A36" s="35" t="s">
        <v>38</v>
      </c>
      <c r="B36" s="36"/>
      <c r="C36" s="36"/>
      <c r="D36" s="55"/>
      <c r="E36" s="55"/>
      <c r="F36" s="37">
        <f>F13+F23+F32</f>
        <v>1092567</v>
      </c>
    </row>
    <row r="37" spans="1:7" x14ac:dyDescent="0.25">
      <c r="A37" s="1"/>
      <c r="B37" s="1"/>
      <c r="C37" s="1"/>
      <c r="D37" s="1"/>
      <c r="E37" s="1"/>
      <c r="F37" s="1"/>
    </row>
    <row r="39" spans="1:7" x14ac:dyDescent="0.25">
      <c r="A39" s="1" t="s">
        <v>39</v>
      </c>
      <c r="B39" s="1"/>
      <c r="C39" s="38">
        <f>D25*0.05</f>
        <v>683320.60000000009</v>
      </c>
      <c r="D39" s="1"/>
      <c r="E39" s="1"/>
      <c r="F39" s="1"/>
    </row>
    <row r="40" spans="1:7" x14ac:dyDescent="0.25">
      <c r="A40" s="1"/>
      <c r="B40" s="1"/>
      <c r="C40" s="39"/>
      <c r="D40" s="14"/>
      <c r="E40" s="1"/>
      <c r="F40" s="1"/>
    </row>
    <row r="41" spans="1:7" x14ac:dyDescent="0.25">
      <c r="A41" s="1" t="s">
        <v>40</v>
      </c>
      <c r="B41" s="1"/>
      <c r="C41" s="1"/>
      <c r="D41" s="1"/>
      <c r="E41" s="1"/>
      <c r="F41" s="1"/>
    </row>
    <row r="42" spans="1:7" ht="57" customHeight="1" x14ac:dyDescent="0.25">
      <c r="A42" s="129" t="s">
        <v>151</v>
      </c>
      <c r="B42" s="129"/>
      <c r="C42" s="129"/>
      <c r="D42" s="129"/>
      <c r="E42" s="129"/>
      <c r="F42" s="129"/>
      <c r="G42" s="85"/>
    </row>
    <row r="43" spans="1:7" x14ac:dyDescent="0.25">
      <c r="A43" s="115"/>
      <c r="B43" s="115"/>
      <c r="C43" s="115"/>
      <c r="D43" s="115"/>
      <c r="E43" s="115"/>
      <c r="F43" s="115"/>
      <c r="G43" s="85"/>
    </row>
    <row r="44" spans="1:7" ht="54.75" customHeight="1" x14ac:dyDescent="0.25">
      <c r="A44" s="130" t="s">
        <v>152</v>
      </c>
      <c r="B44" s="130"/>
      <c r="C44" s="130"/>
      <c r="D44" s="130"/>
      <c r="E44" s="130"/>
      <c r="F44" s="130"/>
      <c r="G44" s="130"/>
    </row>
    <row r="45" spans="1:7" ht="57" customHeight="1" x14ac:dyDescent="0.25">
      <c r="A45" s="128" t="s">
        <v>153</v>
      </c>
      <c r="B45" s="128"/>
      <c r="C45" s="128"/>
      <c r="D45" s="128"/>
      <c r="E45" s="128"/>
      <c r="F45" s="128"/>
      <c r="G45" s="128"/>
    </row>
    <row r="46" spans="1:7" x14ac:dyDescent="0.25">
      <c r="A46" s="103"/>
      <c r="B46" s="103"/>
      <c r="C46" s="103"/>
      <c r="D46" s="103"/>
      <c r="E46" s="103"/>
      <c r="F46" s="103"/>
    </row>
    <row r="47" spans="1:7" x14ac:dyDescent="0.25">
      <c r="A47" s="103"/>
      <c r="B47" s="103"/>
      <c r="C47" s="103"/>
      <c r="D47" s="103"/>
      <c r="E47" s="103"/>
      <c r="F47" s="103"/>
    </row>
    <row r="48" spans="1:7" x14ac:dyDescent="0.25">
      <c r="A48" s="103"/>
      <c r="B48" s="103"/>
      <c r="C48" s="103"/>
      <c r="D48" s="103"/>
      <c r="E48" s="103"/>
      <c r="F48" s="103"/>
    </row>
    <row r="49" spans="1:6" x14ac:dyDescent="0.25">
      <c r="A49" s="103"/>
      <c r="B49" s="103"/>
      <c r="C49" s="103"/>
      <c r="D49" s="103"/>
      <c r="E49" s="103"/>
      <c r="F49" s="103"/>
    </row>
    <row r="50" spans="1:6" x14ac:dyDescent="0.25">
      <c r="A50" s="103"/>
      <c r="B50" s="103"/>
      <c r="C50" s="103"/>
      <c r="D50" s="103"/>
      <c r="E50" s="103"/>
      <c r="F50" s="103"/>
    </row>
  </sheetData>
  <mergeCells count="6">
    <mergeCell ref="A45:G45"/>
    <mergeCell ref="A1:F1"/>
    <mergeCell ref="A2:F2"/>
    <mergeCell ref="A3:F3"/>
    <mergeCell ref="A42:F42"/>
    <mergeCell ref="A44:G4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6"/>
  <sheetViews>
    <sheetView topLeftCell="A10" workbookViewId="0">
      <selection activeCell="L27" sqref="L27"/>
    </sheetView>
  </sheetViews>
  <sheetFormatPr defaultRowHeight="15" x14ac:dyDescent="0.25"/>
  <cols>
    <col min="1" max="1" width="34" customWidth="1"/>
    <col min="6" max="6" width="15.140625" customWidth="1"/>
  </cols>
  <sheetData>
    <row r="1" spans="1:7" ht="15.75" x14ac:dyDescent="0.25">
      <c r="A1" s="117" t="s">
        <v>0</v>
      </c>
      <c r="B1" s="117"/>
      <c r="C1" s="117"/>
      <c r="D1" s="117"/>
      <c r="E1" s="117"/>
      <c r="F1" s="117"/>
      <c r="G1" s="1"/>
    </row>
    <row r="2" spans="1:7" ht="15.75" x14ac:dyDescent="0.25">
      <c r="A2" s="117" t="s">
        <v>1</v>
      </c>
      <c r="B2" s="117"/>
      <c r="C2" s="117"/>
      <c r="D2" s="117"/>
      <c r="E2" s="117"/>
      <c r="F2" s="117"/>
      <c r="G2" s="1"/>
    </row>
    <row r="3" spans="1:7" ht="15.75" x14ac:dyDescent="0.25">
      <c r="A3" s="117" t="s">
        <v>2</v>
      </c>
      <c r="B3" s="117"/>
      <c r="C3" s="117"/>
      <c r="D3" s="117"/>
      <c r="E3" s="117"/>
      <c r="F3" s="117"/>
      <c r="G3" s="1"/>
    </row>
    <row r="4" spans="1:7" ht="15.75" x14ac:dyDescent="0.25">
      <c r="A4" s="1"/>
      <c r="B4" s="2"/>
      <c r="C4" s="2"/>
      <c r="D4" s="2"/>
      <c r="E4" s="2"/>
      <c r="F4" s="2"/>
      <c r="G4" s="1"/>
    </row>
    <row r="5" spans="1:7" ht="26.25" x14ac:dyDescent="0.25">
      <c r="A5" s="3" t="s">
        <v>154</v>
      </c>
      <c r="B5" s="4"/>
      <c r="C5" s="4"/>
      <c r="D5" s="5" t="s">
        <v>4</v>
      </c>
      <c r="E5" s="5" t="s">
        <v>5</v>
      </c>
      <c r="F5" s="6" t="s">
        <v>6</v>
      </c>
      <c r="G5" s="1"/>
    </row>
    <row r="6" spans="1:7" x14ac:dyDescent="0.25">
      <c r="A6" s="7"/>
      <c r="B6" s="8"/>
      <c r="C6" s="9"/>
      <c r="D6" s="10"/>
      <c r="E6" s="10"/>
      <c r="F6" s="11"/>
      <c r="G6" s="1"/>
    </row>
    <row r="7" spans="1:7" x14ac:dyDescent="0.25">
      <c r="A7" s="12" t="s">
        <v>155</v>
      </c>
      <c r="B7" s="40"/>
      <c r="C7" s="13"/>
      <c r="D7" s="40"/>
      <c r="E7" s="14"/>
      <c r="F7" s="15"/>
      <c r="G7" s="1"/>
    </row>
    <row r="8" spans="1:7" x14ac:dyDescent="0.25">
      <c r="A8" s="12" t="s">
        <v>8</v>
      </c>
      <c r="B8" s="40"/>
      <c r="C8" s="13"/>
      <c r="D8" s="14"/>
      <c r="E8" s="14"/>
      <c r="F8" s="15"/>
      <c r="G8" s="1"/>
    </row>
    <row r="9" spans="1:7" x14ac:dyDescent="0.25">
      <c r="A9" s="23" t="s">
        <v>9</v>
      </c>
      <c r="B9" s="40"/>
      <c r="C9" s="13"/>
      <c r="D9" s="14">
        <f>1615192-211034</f>
        <v>1404158</v>
      </c>
      <c r="E9" s="14">
        <v>1035277</v>
      </c>
      <c r="F9" s="15">
        <f>D9-E9</f>
        <v>368881</v>
      </c>
      <c r="G9" s="104"/>
    </row>
    <row r="10" spans="1:7" x14ac:dyDescent="0.25">
      <c r="A10" s="23" t="s">
        <v>11</v>
      </c>
      <c r="B10" s="40"/>
      <c r="C10" s="13"/>
      <c r="D10" s="14">
        <v>29180</v>
      </c>
      <c r="E10" s="14">
        <v>32461</v>
      </c>
      <c r="F10" s="15">
        <f>D10-E10</f>
        <v>-3281</v>
      </c>
      <c r="G10" s="104"/>
    </row>
    <row r="11" spans="1:7" x14ac:dyDescent="0.25">
      <c r="A11" s="23" t="s">
        <v>75</v>
      </c>
      <c r="B11" s="40"/>
      <c r="C11" s="13"/>
      <c r="D11" s="14">
        <v>0</v>
      </c>
      <c r="E11" s="14">
        <v>0</v>
      </c>
      <c r="F11" s="15">
        <f>D11-E11</f>
        <v>0</v>
      </c>
      <c r="G11" s="104"/>
    </row>
    <row r="12" spans="1:7" x14ac:dyDescent="0.25">
      <c r="A12" s="23" t="s">
        <v>13</v>
      </c>
      <c r="B12" s="40"/>
      <c r="C12" s="13"/>
      <c r="D12" s="14">
        <v>-39680</v>
      </c>
      <c r="E12" s="14">
        <v>0</v>
      </c>
      <c r="F12" s="15">
        <f>D12-E12</f>
        <v>-39680</v>
      </c>
      <c r="G12" s="104"/>
    </row>
    <row r="13" spans="1:7" x14ac:dyDescent="0.25">
      <c r="A13" s="23" t="s">
        <v>73</v>
      </c>
      <c r="B13" s="40"/>
      <c r="C13" s="13"/>
      <c r="D13" s="14">
        <v>324047</v>
      </c>
      <c r="E13" s="14">
        <v>0</v>
      </c>
      <c r="F13" s="15">
        <f>D13-E13</f>
        <v>324047</v>
      </c>
      <c r="G13" s="104"/>
    </row>
    <row r="14" spans="1:7" x14ac:dyDescent="0.25">
      <c r="A14" s="23" t="s">
        <v>65</v>
      </c>
      <c r="B14" s="40"/>
      <c r="C14" s="13"/>
      <c r="D14" s="20"/>
      <c r="E14" s="20"/>
      <c r="F14" s="77"/>
      <c r="G14" s="104"/>
    </row>
    <row r="15" spans="1:7" x14ac:dyDescent="0.25">
      <c r="A15" s="23"/>
      <c r="B15" s="40"/>
      <c r="C15" s="13"/>
      <c r="D15" s="14">
        <f>SUM(D9:D13)</f>
        <v>1717705</v>
      </c>
      <c r="E15" s="14">
        <f>SUM(E9:E13)</f>
        <v>1067738</v>
      </c>
      <c r="F15" s="22">
        <f>SUM(F9:F14)</f>
        <v>649967</v>
      </c>
      <c r="G15" s="105"/>
    </row>
    <row r="16" spans="1:7" x14ac:dyDescent="0.25">
      <c r="A16" s="23"/>
      <c r="B16" s="40"/>
      <c r="C16" s="13"/>
      <c r="D16" s="14"/>
      <c r="E16" s="14"/>
      <c r="F16" s="15"/>
      <c r="G16" s="104"/>
    </row>
    <row r="17" spans="1:7" x14ac:dyDescent="0.25">
      <c r="A17" s="24" t="s">
        <v>16</v>
      </c>
      <c r="B17" s="40"/>
      <c r="C17" s="13"/>
      <c r="D17" s="14"/>
      <c r="E17" s="14"/>
      <c r="F17" s="15"/>
      <c r="G17" s="104"/>
    </row>
    <row r="18" spans="1:7" x14ac:dyDescent="0.25">
      <c r="A18" s="23"/>
      <c r="B18" s="40"/>
      <c r="C18" s="13"/>
      <c r="D18" s="14"/>
      <c r="E18" s="14"/>
      <c r="F18" s="77"/>
      <c r="G18" s="104"/>
    </row>
    <row r="19" spans="1:7" x14ac:dyDescent="0.25">
      <c r="A19" s="23"/>
      <c r="B19" s="40"/>
      <c r="C19" s="13"/>
      <c r="D19" s="14"/>
      <c r="E19" s="14"/>
      <c r="F19" s="15"/>
      <c r="G19" s="104"/>
    </row>
    <row r="20" spans="1:7" x14ac:dyDescent="0.25">
      <c r="A20" s="12"/>
      <c r="B20" s="64"/>
      <c r="C20" s="65"/>
      <c r="D20" s="66"/>
      <c r="E20" s="66"/>
      <c r="F20" s="67"/>
      <c r="G20" s="104"/>
    </row>
    <row r="21" spans="1:7" x14ac:dyDescent="0.25">
      <c r="A21" s="25"/>
      <c r="B21" s="40"/>
      <c r="C21" s="13"/>
      <c r="D21" s="14"/>
      <c r="E21" s="14"/>
      <c r="F21" s="15"/>
      <c r="G21" s="104"/>
    </row>
    <row r="22" spans="1:7" x14ac:dyDescent="0.25">
      <c r="A22" s="106"/>
      <c r="B22" s="33"/>
      <c r="C22" s="84"/>
      <c r="D22" s="20"/>
      <c r="E22" s="20"/>
      <c r="F22" s="77"/>
      <c r="G22" s="1"/>
    </row>
    <row r="23" spans="1:7" ht="16.5" thickBot="1" x14ac:dyDescent="0.3">
      <c r="A23" s="35" t="s">
        <v>38</v>
      </c>
      <c r="B23" s="36"/>
      <c r="C23" s="36"/>
      <c r="D23" s="55"/>
      <c r="E23" s="55"/>
      <c r="F23" s="37">
        <f>F15</f>
        <v>649967</v>
      </c>
      <c r="G23" s="104"/>
    </row>
    <row r="24" spans="1:7" ht="15.75" x14ac:dyDescent="0.25">
      <c r="A24" s="56"/>
      <c r="B24" s="56"/>
      <c r="C24" s="56"/>
      <c r="D24" s="58"/>
      <c r="E24" s="58"/>
      <c r="F24" s="56"/>
      <c r="G24" s="104"/>
    </row>
    <row r="25" spans="1:7" x14ac:dyDescent="0.25">
      <c r="A25" s="1"/>
      <c r="B25" s="1"/>
      <c r="C25" s="1"/>
      <c r="D25" s="1"/>
      <c r="E25" s="1"/>
      <c r="F25" s="1"/>
      <c r="G25" s="1"/>
    </row>
    <row r="26" spans="1:7" x14ac:dyDescent="0.25">
      <c r="A26" s="1" t="s">
        <v>39</v>
      </c>
      <c r="B26" s="1"/>
      <c r="C26" s="38">
        <f>SUM(D9:D13)*0.05</f>
        <v>85885.25</v>
      </c>
      <c r="D26" s="1"/>
      <c r="E26" s="1"/>
      <c r="F26" s="1"/>
      <c r="G26" s="1"/>
    </row>
    <row r="27" spans="1:7" x14ac:dyDescent="0.25">
      <c r="D27" s="1"/>
      <c r="E27" s="1"/>
      <c r="F27" s="1"/>
      <c r="G27" s="1"/>
    </row>
    <row r="28" spans="1:7" x14ac:dyDescent="0.25">
      <c r="A28" s="1" t="s">
        <v>40</v>
      </c>
      <c r="B28" s="1"/>
      <c r="C28" s="39"/>
      <c r="D28" s="14"/>
      <c r="E28" s="1"/>
      <c r="F28" s="1"/>
      <c r="G28" s="1"/>
    </row>
    <row r="29" spans="1:7" x14ac:dyDescent="0.25">
      <c r="B29" s="1"/>
      <c r="C29" s="1"/>
      <c r="D29" s="1"/>
      <c r="E29" s="1"/>
      <c r="F29" s="1"/>
      <c r="G29" s="1"/>
    </row>
    <row r="30" spans="1:7" x14ac:dyDescent="0.25">
      <c r="A30" s="130" t="s">
        <v>156</v>
      </c>
      <c r="B30" s="130"/>
      <c r="C30" s="130"/>
      <c r="D30" s="130"/>
      <c r="E30" s="130"/>
      <c r="F30" s="130"/>
      <c r="G30" s="130"/>
    </row>
    <row r="31" spans="1:7" x14ac:dyDescent="0.25">
      <c r="A31" s="130"/>
      <c r="B31" s="130"/>
      <c r="C31" s="130"/>
      <c r="D31" s="130"/>
      <c r="E31" s="130"/>
      <c r="F31" s="130"/>
      <c r="G31" s="130"/>
    </row>
    <row r="32" spans="1:7" x14ac:dyDescent="0.25">
      <c r="A32" s="130"/>
      <c r="B32" s="130"/>
      <c r="C32" s="130"/>
      <c r="D32" s="130"/>
      <c r="E32" s="130"/>
      <c r="F32" s="130"/>
      <c r="G32" s="130"/>
    </row>
    <row r="33" spans="1:9" ht="17.25" customHeight="1" x14ac:dyDescent="0.25">
      <c r="A33" s="130" t="s">
        <v>157</v>
      </c>
      <c r="B33" s="130"/>
      <c r="C33" s="130"/>
      <c r="D33" s="130"/>
      <c r="E33" s="130"/>
      <c r="F33" s="130"/>
      <c r="G33" s="130"/>
    </row>
    <row r="34" spans="1:9" ht="27.75" customHeight="1" x14ac:dyDescent="0.25">
      <c r="A34" s="130"/>
      <c r="B34" s="130"/>
      <c r="C34" s="130"/>
      <c r="D34" s="130"/>
      <c r="E34" s="130"/>
      <c r="F34" s="130"/>
      <c r="G34" s="130"/>
    </row>
    <row r="35" spans="1:9" ht="37.5" customHeight="1" x14ac:dyDescent="0.25">
      <c r="A35" s="130" t="s">
        <v>158</v>
      </c>
      <c r="B35" s="130"/>
      <c r="C35" s="130"/>
      <c r="D35" s="130"/>
      <c r="E35" s="130"/>
      <c r="F35" s="130"/>
      <c r="G35" s="130"/>
    </row>
    <row r="36" spans="1:9" ht="25.5" customHeight="1" x14ac:dyDescent="0.25">
      <c r="A36" s="130" t="s">
        <v>159</v>
      </c>
      <c r="B36" s="130"/>
      <c r="C36" s="130"/>
      <c r="D36" s="130"/>
      <c r="E36" s="130"/>
      <c r="F36" s="130"/>
      <c r="G36" s="130"/>
    </row>
    <row r="37" spans="1:9" ht="21.75" customHeight="1" x14ac:dyDescent="0.25">
      <c r="A37" s="116" t="s">
        <v>160</v>
      </c>
      <c r="B37" s="116"/>
      <c r="C37" s="116"/>
      <c r="D37" s="116"/>
      <c r="E37" s="116"/>
      <c r="F37" s="116"/>
      <c r="G37" s="116"/>
    </row>
    <row r="38" spans="1:9" ht="15" customHeight="1" x14ac:dyDescent="0.25">
      <c r="A38" s="116" t="s">
        <v>161</v>
      </c>
      <c r="B38" s="116"/>
      <c r="C38" s="116"/>
      <c r="D38" s="116"/>
      <c r="E38" s="116"/>
      <c r="F38" s="116"/>
      <c r="G38" s="116"/>
    </row>
    <row r="39" spans="1:9" x14ac:dyDescent="0.25">
      <c r="A39" s="98"/>
      <c r="B39" s="98"/>
      <c r="C39" s="98"/>
      <c r="D39" s="98"/>
      <c r="E39" s="98"/>
      <c r="F39" s="98"/>
      <c r="G39" s="98"/>
    </row>
    <row r="40" spans="1:9" x14ac:dyDescent="0.25">
      <c r="A40" s="98"/>
      <c r="B40" s="98"/>
      <c r="C40" s="98"/>
      <c r="D40" s="98"/>
      <c r="E40" s="98"/>
      <c r="F40" s="98"/>
      <c r="G40" s="98"/>
      <c r="H40" s="98"/>
      <c r="I40" s="98"/>
    </row>
    <row r="41" spans="1:9" x14ac:dyDescent="0.25">
      <c r="A41" s="98"/>
      <c r="B41" s="98"/>
      <c r="C41" s="98"/>
      <c r="D41" s="98"/>
      <c r="E41" s="98"/>
      <c r="F41" s="98"/>
      <c r="G41" s="98"/>
      <c r="H41" s="98"/>
      <c r="I41" s="98"/>
    </row>
    <row r="42" spans="1:9" x14ac:dyDescent="0.25">
      <c r="A42" s="98"/>
      <c r="B42" s="98"/>
      <c r="C42" s="98"/>
      <c r="D42" s="98"/>
      <c r="E42" s="98"/>
      <c r="F42" s="98"/>
      <c r="G42" s="98"/>
      <c r="H42" s="98"/>
      <c r="I42" s="98"/>
    </row>
    <row r="43" spans="1:9" x14ac:dyDescent="0.25">
      <c r="A43" s="98"/>
      <c r="B43" s="98"/>
      <c r="C43" s="98"/>
      <c r="D43" s="98"/>
      <c r="E43" s="98"/>
      <c r="F43" s="98"/>
      <c r="G43" s="98"/>
      <c r="H43" s="98"/>
      <c r="I43" s="98"/>
    </row>
    <row r="44" spans="1:9" x14ac:dyDescent="0.25">
      <c r="A44" s="98"/>
      <c r="B44" s="98"/>
      <c r="C44" s="98"/>
      <c r="D44" s="98"/>
      <c r="E44" s="98"/>
      <c r="F44" s="98"/>
      <c r="G44" s="98"/>
      <c r="H44" s="98"/>
      <c r="I44" s="98"/>
    </row>
    <row r="45" spans="1:9" x14ac:dyDescent="0.25">
      <c r="A45" s="98"/>
      <c r="B45" s="98"/>
      <c r="C45" s="98"/>
      <c r="D45" s="98"/>
      <c r="E45" s="98"/>
      <c r="F45" s="98"/>
      <c r="G45" s="98"/>
      <c r="H45" s="98"/>
      <c r="I45" s="98"/>
    </row>
    <row r="46" spans="1:9" x14ac:dyDescent="0.25">
      <c r="A46" s="98"/>
      <c r="B46" s="98"/>
      <c r="C46" s="98"/>
      <c r="D46" s="98"/>
      <c r="E46" s="98"/>
      <c r="F46" s="98"/>
      <c r="G46" s="98"/>
      <c r="H46" s="98"/>
      <c r="I46" s="98"/>
    </row>
  </sheetData>
  <mergeCells count="7">
    <mergeCell ref="A36:G36"/>
    <mergeCell ref="A1:F1"/>
    <mergeCell ref="A2:F2"/>
    <mergeCell ref="A3:F3"/>
    <mergeCell ref="A30:G32"/>
    <mergeCell ref="A33:G34"/>
    <mergeCell ref="A35:G35"/>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2"/>
  <sheetViews>
    <sheetView topLeftCell="A7" workbookViewId="0">
      <selection activeCell="N22" sqref="N22"/>
    </sheetView>
  </sheetViews>
  <sheetFormatPr defaultRowHeight="15" x14ac:dyDescent="0.25"/>
  <cols>
    <col min="1" max="1" width="37.42578125" customWidth="1"/>
    <col min="4" max="4" width="12.140625" customWidth="1"/>
    <col min="5" max="5" width="11" customWidth="1"/>
    <col min="6" max="6" width="12.42578125" customWidth="1"/>
  </cols>
  <sheetData>
    <row r="1" spans="1:7" ht="15.75" x14ac:dyDescent="0.25">
      <c r="A1" s="117" t="s">
        <v>0</v>
      </c>
      <c r="B1" s="117"/>
      <c r="C1" s="117"/>
      <c r="D1" s="117"/>
      <c r="E1" s="117"/>
      <c r="F1" s="117"/>
      <c r="G1" s="1"/>
    </row>
    <row r="2" spans="1:7" ht="15.75" x14ac:dyDescent="0.25">
      <c r="A2" s="117" t="s">
        <v>1</v>
      </c>
      <c r="B2" s="117"/>
      <c r="C2" s="117"/>
      <c r="D2" s="117"/>
      <c r="E2" s="117"/>
      <c r="F2" s="117"/>
      <c r="G2" s="1"/>
    </row>
    <row r="3" spans="1:7" ht="15.75" x14ac:dyDescent="0.25">
      <c r="A3" s="117" t="s">
        <v>2</v>
      </c>
      <c r="B3" s="117"/>
      <c r="C3" s="117"/>
      <c r="D3" s="117"/>
      <c r="E3" s="117"/>
      <c r="F3" s="117"/>
      <c r="G3" s="1"/>
    </row>
    <row r="4" spans="1:7" ht="15.75" x14ac:dyDescent="0.25">
      <c r="A4" s="1"/>
      <c r="B4" s="2"/>
      <c r="C4" s="2"/>
      <c r="D4" s="2"/>
      <c r="E4" s="2"/>
      <c r="F4" s="2"/>
      <c r="G4" s="1"/>
    </row>
    <row r="5" spans="1:7" ht="26.25" x14ac:dyDescent="0.25">
      <c r="A5" s="3" t="s">
        <v>162</v>
      </c>
      <c r="B5" s="4"/>
      <c r="C5" s="4"/>
      <c r="D5" s="5" t="s">
        <v>4</v>
      </c>
      <c r="E5" s="5" t="s">
        <v>5</v>
      </c>
      <c r="F5" s="6" t="s">
        <v>6</v>
      </c>
      <c r="G5" s="1"/>
    </row>
    <row r="6" spans="1:7" x14ac:dyDescent="0.25">
      <c r="A6" s="7"/>
      <c r="B6" s="8"/>
      <c r="C6" s="9"/>
      <c r="D6" s="10"/>
      <c r="E6" s="10"/>
      <c r="F6" s="11"/>
      <c r="G6" s="1"/>
    </row>
    <row r="7" spans="1:7" x14ac:dyDescent="0.25">
      <c r="A7" s="12" t="s">
        <v>7</v>
      </c>
      <c r="B7" s="40"/>
      <c r="C7" s="13"/>
      <c r="D7" s="40"/>
      <c r="E7" s="14"/>
      <c r="F7" s="15"/>
      <c r="G7" s="1"/>
    </row>
    <row r="8" spans="1:7" x14ac:dyDescent="0.25">
      <c r="A8" s="12" t="s">
        <v>8</v>
      </c>
      <c r="B8" s="40"/>
      <c r="C8" s="13"/>
      <c r="D8" s="14"/>
      <c r="E8" s="14"/>
      <c r="F8" s="15"/>
      <c r="G8" s="1"/>
    </row>
    <row r="9" spans="1:7" x14ac:dyDescent="0.25">
      <c r="A9" s="23" t="s">
        <v>9</v>
      </c>
      <c r="B9" s="40"/>
      <c r="C9" s="13"/>
      <c r="D9" s="14">
        <f>2350155-86113</f>
        <v>2264042</v>
      </c>
      <c r="E9" s="14">
        <v>2297818</v>
      </c>
      <c r="F9" s="15">
        <f>D9-E9</f>
        <v>-33776</v>
      </c>
      <c r="G9" s="107"/>
    </row>
    <row r="10" spans="1:7" x14ac:dyDescent="0.25">
      <c r="A10" s="23" t="s">
        <v>11</v>
      </c>
      <c r="B10" s="40"/>
      <c r="C10" s="13"/>
      <c r="D10" s="14">
        <v>37666</v>
      </c>
      <c r="E10" s="14">
        <v>72927</v>
      </c>
      <c r="F10" s="15">
        <f>D10-E10</f>
        <v>-35261</v>
      </c>
      <c r="G10" s="107"/>
    </row>
    <row r="11" spans="1:7" x14ac:dyDescent="0.25">
      <c r="A11" s="23" t="s">
        <v>75</v>
      </c>
      <c r="B11" s="40"/>
      <c r="C11" s="13"/>
      <c r="D11" s="14">
        <v>0</v>
      </c>
      <c r="E11" s="14">
        <v>34604</v>
      </c>
      <c r="F11" s="15">
        <f>D11-E11</f>
        <v>-34604</v>
      </c>
      <c r="G11" s="107"/>
    </row>
    <row r="12" spans="1:7" x14ac:dyDescent="0.25">
      <c r="A12" s="23" t="s">
        <v>13</v>
      </c>
      <c r="B12" s="40"/>
      <c r="C12" s="13"/>
      <c r="D12" s="14">
        <v>-44740</v>
      </c>
      <c r="E12" s="14"/>
      <c r="F12" s="15">
        <f>D12-E12</f>
        <v>-44740</v>
      </c>
      <c r="G12" s="107"/>
    </row>
    <row r="13" spans="1:7" x14ac:dyDescent="0.25">
      <c r="A13" s="23" t="s">
        <v>73</v>
      </c>
      <c r="B13" s="40"/>
      <c r="C13" s="13"/>
      <c r="D13" s="14">
        <v>310064</v>
      </c>
      <c r="E13" s="14">
        <v>0</v>
      </c>
      <c r="F13" s="15">
        <f>D13-E13</f>
        <v>310064</v>
      </c>
      <c r="G13" s="107"/>
    </row>
    <row r="14" spans="1:7" x14ac:dyDescent="0.25">
      <c r="A14" s="23" t="s">
        <v>65</v>
      </c>
      <c r="B14" s="40"/>
      <c r="C14" s="13"/>
      <c r="D14" s="20">
        <v>0</v>
      </c>
      <c r="E14" s="20">
        <v>0</v>
      </c>
      <c r="F14" s="77">
        <v>0</v>
      </c>
      <c r="G14" s="107"/>
    </row>
    <row r="15" spans="1:7" x14ac:dyDescent="0.25">
      <c r="A15" s="23"/>
      <c r="B15" s="40"/>
      <c r="C15" s="13"/>
      <c r="D15" s="14">
        <f>SUM(D9:D14)</f>
        <v>2567032</v>
      </c>
      <c r="E15" s="14">
        <f>SUM(E9:E14)</f>
        <v>2405349</v>
      </c>
      <c r="F15" s="22">
        <f>SUM(F9:F14)</f>
        <v>161683</v>
      </c>
      <c r="G15" s="107" t="s">
        <v>163</v>
      </c>
    </row>
    <row r="16" spans="1:7" x14ac:dyDescent="0.25">
      <c r="A16" s="23"/>
      <c r="B16" s="40"/>
      <c r="C16" s="13"/>
      <c r="D16" s="14"/>
      <c r="E16" s="14"/>
      <c r="F16" s="15"/>
      <c r="G16" s="107"/>
    </row>
    <row r="17" spans="1:7" x14ac:dyDescent="0.25">
      <c r="A17" s="24" t="s">
        <v>16</v>
      </c>
      <c r="B17" s="40"/>
      <c r="C17" s="13"/>
      <c r="D17" s="14"/>
      <c r="E17" s="14"/>
      <c r="F17" s="15"/>
      <c r="G17" s="1"/>
    </row>
    <row r="18" spans="1:7" x14ac:dyDescent="0.25">
      <c r="A18" s="1"/>
      <c r="B18" s="40"/>
      <c r="C18" s="13"/>
      <c r="D18" s="14"/>
      <c r="E18" s="14"/>
      <c r="F18" s="77"/>
      <c r="G18" s="1"/>
    </row>
    <row r="19" spans="1:7" x14ac:dyDescent="0.25">
      <c r="A19" s="23"/>
      <c r="B19" s="40"/>
      <c r="C19" s="13"/>
      <c r="D19" s="14"/>
      <c r="E19" s="14"/>
      <c r="F19" s="15"/>
      <c r="G19" s="1"/>
    </row>
    <row r="20" spans="1:7" x14ac:dyDescent="0.25">
      <c r="A20" s="23"/>
      <c r="B20" s="40"/>
      <c r="C20" s="13"/>
      <c r="D20" s="14"/>
      <c r="E20" s="14"/>
      <c r="F20" s="15"/>
      <c r="G20" s="1"/>
    </row>
    <row r="21" spans="1:7" x14ac:dyDescent="0.25">
      <c r="A21" s="23"/>
      <c r="B21" s="40"/>
      <c r="C21" s="13"/>
      <c r="D21" s="14"/>
      <c r="E21" s="14"/>
      <c r="F21" s="15"/>
      <c r="G21" s="1"/>
    </row>
    <row r="22" spans="1:7" x14ac:dyDescent="0.25">
      <c r="A22" s="32"/>
      <c r="B22" s="33"/>
      <c r="C22" s="20"/>
      <c r="D22" s="20"/>
      <c r="E22" s="20"/>
      <c r="F22" s="34"/>
      <c r="G22" s="1"/>
    </row>
    <row r="23" spans="1:7" ht="16.5" thickBot="1" x14ac:dyDescent="0.3">
      <c r="A23" s="35" t="s">
        <v>38</v>
      </c>
      <c r="B23" s="36"/>
      <c r="C23" s="36"/>
      <c r="D23" s="55"/>
      <c r="E23" s="55"/>
      <c r="F23" s="37">
        <f>F15</f>
        <v>161683</v>
      </c>
      <c r="G23" s="108"/>
    </row>
    <row r="24" spans="1:7" x14ac:dyDescent="0.25">
      <c r="A24" s="1"/>
      <c r="B24" s="1"/>
      <c r="C24" s="1"/>
      <c r="D24" s="1"/>
      <c r="E24" s="1"/>
      <c r="F24" s="1"/>
      <c r="G24" s="1"/>
    </row>
    <row r="25" spans="1:7" x14ac:dyDescent="0.25">
      <c r="A25" s="1"/>
      <c r="B25" s="1"/>
      <c r="C25" s="1"/>
      <c r="D25" s="57"/>
      <c r="E25" s="1"/>
      <c r="F25" s="1"/>
      <c r="G25" s="1"/>
    </row>
    <row r="26" spans="1:7" x14ac:dyDescent="0.25">
      <c r="A26" s="1"/>
      <c r="B26" s="1"/>
      <c r="C26" s="1"/>
      <c r="D26" s="1"/>
      <c r="E26" s="1"/>
      <c r="F26" s="1"/>
      <c r="G26" s="1"/>
    </row>
    <row r="27" spans="1:7" x14ac:dyDescent="0.25">
      <c r="A27" s="1" t="s">
        <v>39</v>
      </c>
      <c r="B27" s="1"/>
      <c r="C27" s="73">
        <f>SUM(D9:D13)*0.05</f>
        <v>128351.6</v>
      </c>
      <c r="D27" s="1"/>
      <c r="E27" s="1"/>
      <c r="F27" s="1"/>
      <c r="G27" s="1"/>
    </row>
    <row r="28" spans="1:7" x14ac:dyDescent="0.25">
      <c r="A28" s="1"/>
      <c r="B28" s="1"/>
      <c r="C28" s="39"/>
      <c r="D28" s="14"/>
      <c r="E28" s="1"/>
      <c r="F28" s="1"/>
      <c r="G28" s="1"/>
    </row>
    <row r="29" spans="1:7" x14ac:dyDescent="0.25">
      <c r="A29" s="1" t="s">
        <v>40</v>
      </c>
      <c r="B29" s="1"/>
      <c r="C29" s="1"/>
      <c r="D29" s="1"/>
      <c r="E29" s="1"/>
      <c r="F29" s="1"/>
      <c r="G29" s="1"/>
    </row>
    <row r="30" spans="1:7" x14ac:dyDescent="0.25">
      <c r="A30" s="1"/>
      <c r="B30" s="1"/>
      <c r="C30" s="1"/>
      <c r="D30" s="1"/>
      <c r="E30" s="1"/>
      <c r="F30" s="1"/>
      <c r="G30" s="1"/>
    </row>
    <row r="31" spans="1:7" ht="27" customHeight="1" x14ac:dyDescent="0.25">
      <c r="A31" s="130" t="s">
        <v>156</v>
      </c>
      <c r="B31" s="130"/>
      <c r="C31" s="130"/>
      <c r="D31" s="130"/>
      <c r="E31" s="130"/>
      <c r="F31" s="130"/>
      <c r="G31" s="130"/>
    </row>
    <row r="32" spans="1:7" ht="58.5" customHeight="1" x14ac:dyDescent="0.25">
      <c r="A32" s="130" t="s">
        <v>164</v>
      </c>
      <c r="B32" s="130"/>
      <c r="C32" s="130"/>
      <c r="D32" s="130"/>
      <c r="E32" s="130"/>
      <c r="F32" s="130"/>
      <c r="G32" s="130"/>
    </row>
  </sheetData>
  <mergeCells count="5">
    <mergeCell ref="A1:F1"/>
    <mergeCell ref="A2:F2"/>
    <mergeCell ref="A3:F3"/>
    <mergeCell ref="A31:G31"/>
    <mergeCell ref="A32:G3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3"/>
  <sheetViews>
    <sheetView workbookViewId="0">
      <selection activeCell="L20" sqref="L20"/>
    </sheetView>
  </sheetViews>
  <sheetFormatPr defaultRowHeight="15" x14ac:dyDescent="0.25"/>
  <cols>
    <col min="1" max="1" width="24" customWidth="1"/>
    <col min="6" max="6" width="14.28515625" customWidth="1"/>
  </cols>
  <sheetData>
    <row r="1" spans="1:6" ht="15.75" x14ac:dyDescent="0.25">
      <c r="A1" s="117" t="s">
        <v>0</v>
      </c>
      <c r="B1" s="117"/>
      <c r="C1" s="117"/>
      <c r="D1" s="117"/>
      <c r="E1" s="117"/>
      <c r="F1" s="117"/>
    </row>
    <row r="2" spans="1:6" ht="15.75" x14ac:dyDescent="0.25">
      <c r="A2" s="117" t="s">
        <v>1</v>
      </c>
      <c r="B2" s="117"/>
      <c r="C2" s="117"/>
      <c r="D2" s="117"/>
      <c r="E2" s="117"/>
      <c r="F2" s="117"/>
    </row>
    <row r="3" spans="1:6" ht="15.75" x14ac:dyDescent="0.25">
      <c r="A3" s="117" t="s">
        <v>2</v>
      </c>
      <c r="B3" s="117"/>
      <c r="C3" s="117"/>
      <c r="D3" s="117"/>
      <c r="E3" s="117"/>
      <c r="F3" s="117"/>
    </row>
    <row r="4" spans="1:6" ht="15.75" x14ac:dyDescent="0.25">
      <c r="A4" s="1"/>
      <c r="B4" s="2"/>
      <c r="C4" s="2"/>
      <c r="D4" s="2"/>
      <c r="E4" s="2"/>
      <c r="F4" s="2"/>
    </row>
    <row r="5" spans="1:6" ht="26.25" x14ac:dyDescent="0.25">
      <c r="A5" s="3" t="s">
        <v>165</v>
      </c>
      <c r="B5" s="4"/>
      <c r="C5" s="4"/>
      <c r="D5" s="5" t="s">
        <v>4</v>
      </c>
      <c r="E5" s="5" t="s">
        <v>5</v>
      </c>
      <c r="F5" s="6" t="s">
        <v>6</v>
      </c>
    </row>
    <row r="6" spans="1:6" x14ac:dyDescent="0.25">
      <c r="A6" s="7"/>
      <c r="B6" s="8"/>
      <c r="C6" s="9"/>
      <c r="D6" s="10"/>
      <c r="E6" s="10"/>
      <c r="F6" s="11"/>
    </row>
    <row r="7" spans="1:6" x14ac:dyDescent="0.25">
      <c r="A7" s="12" t="s">
        <v>7</v>
      </c>
      <c r="B7" s="40"/>
      <c r="C7" s="13"/>
      <c r="D7" s="40"/>
      <c r="E7" s="14"/>
      <c r="F7" s="15"/>
    </row>
    <row r="8" spans="1:6" x14ac:dyDescent="0.25">
      <c r="A8" s="12" t="s">
        <v>8</v>
      </c>
      <c r="B8" s="40"/>
      <c r="C8" s="13"/>
      <c r="D8" s="14"/>
      <c r="E8" s="14"/>
      <c r="F8" s="15"/>
    </row>
    <row r="9" spans="1:6" x14ac:dyDescent="0.25">
      <c r="A9" s="23" t="s">
        <v>9</v>
      </c>
      <c r="B9" s="40"/>
      <c r="C9" s="13"/>
      <c r="D9" s="14">
        <v>2473297</v>
      </c>
      <c r="E9" s="14">
        <v>2436461</v>
      </c>
      <c r="F9" s="15">
        <f>D9-E9</f>
        <v>36836</v>
      </c>
    </row>
    <row r="10" spans="1:6" x14ac:dyDescent="0.25">
      <c r="A10" s="23" t="s">
        <v>11</v>
      </c>
      <c r="B10" s="40"/>
      <c r="C10" s="13"/>
      <c r="D10" s="14">
        <v>59814</v>
      </c>
      <c r="E10" s="14">
        <v>109514</v>
      </c>
      <c r="F10" s="15">
        <f>D10-E10</f>
        <v>-49700</v>
      </c>
    </row>
    <row r="11" spans="1:6" x14ac:dyDescent="0.25">
      <c r="A11" s="23" t="s">
        <v>75</v>
      </c>
      <c r="B11" s="40"/>
      <c r="C11" s="13"/>
      <c r="D11" s="14">
        <v>0</v>
      </c>
      <c r="E11" s="14">
        <v>14319</v>
      </c>
      <c r="F11" s="15">
        <f>D11-E11</f>
        <v>-14319</v>
      </c>
    </row>
    <row r="12" spans="1:6" x14ac:dyDescent="0.25">
      <c r="A12" s="23" t="s">
        <v>13</v>
      </c>
      <c r="B12" s="40"/>
      <c r="C12" s="13"/>
      <c r="D12" s="14">
        <v>57922</v>
      </c>
      <c r="E12" s="14">
        <v>0</v>
      </c>
      <c r="F12" s="15">
        <f>D12-E12</f>
        <v>57922</v>
      </c>
    </row>
    <row r="13" spans="1:6" x14ac:dyDescent="0.25">
      <c r="A13" s="23" t="s">
        <v>14</v>
      </c>
      <c r="B13" s="40"/>
      <c r="C13" s="13"/>
      <c r="D13" s="20">
        <v>0</v>
      </c>
      <c r="E13" s="20"/>
      <c r="F13" s="77">
        <f>D13+E13</f>
        <v>0</v>
      </c>
    </row>
    <row r="14" spans="1:6" x14ac:dyDescent="0.25">
      <c r="A14" s="23"/>
      <c r="B14" s="40"/>
      <c r="C14" s="13"/>
      <c r="D14" s="14">
        <f>SUM(D9:D13)</f>
        <v>2591033</v>
      </c>
      <c r="E14" s="14">
        <f>SUM(E9:E13)</f>
        <v>2560294</v>
      </c>
      <c r="F14" s="22">
        <f>SUM(F9:F13)</f>
        <v>30739</v>
      </c>
    </row>
    <row r="15" spans="1:6" x14ac:dyDescent="0.25">
      <c r="A15" s="23"/>
      <c r="B15" s="40"/>
      <c r="C15" s="13"/>
      <c r="D15" s="14"/>
      <c r="E15" s="14"/>
      <c r="F15" s="15"/>
    </row>
    <row r="16" spans="1:6" x14ac:dyDescent="0.25">
      <c r="A16" s="24" t="s">
        <v>16</v>
      </c>
      <c r="B16" s="40"/>
      <c r="C16" s="13"/>
      <c r="D16" s="14"/>
      <c r="E16" s="14"/>
      <c r="F16" s="15"/>
    </row>
    <row r="17" spans="1:6" x14ac:dyDescent="0.25">
      <c r="A17" s="23" t="s">
        <v>166</v>
      </c>
      <c r="B17" s="40"/>
      <c r="C17" s="13"/>
      <c r="D17" s="14">
        <v>37124</v>
      </c>
      <c r="E17" s="14">
        <v>66438</v>
      </c>
      <c r="F17" s="15">
        <f>D17-E17</f>
        <v>-29314</v>
      </c>
    </row>
    <row r="18" spans="1:6" x14ac:dyDescent="0.25">
      <c r="A18" s="23" t="s">
        <v>167</v>
      </c>
      <c r="B18" s="40"/>
      <c r="C18" s="13"/>
      <c r="D18" s="14">
        <v>51390</v>
      </c>
      <c r="E18" s="14">
        <v>50000</v>
      </c>
      <c r="F18" s="30">
        <v>0</v>
      </c>
    </row>
    <row r="19" spans="1:6" x14ac:dyDescent="0.25">
      <c r="A19" s="23" t="s">
        <v>168</v>
      </c>
      <c r="B19" s="40"/>
      <c r="C19" s="13"/>
      <c r="D19" s="14">
        <v>51390</v>
      </c>
      <c r="E19" s="14">
        <v>50000</v>
      </c>
      <c r="F19" s="30">
        <v>0</v>
      </c>
    </row>
    <row r="20" spans="1:6" x14ac:dyDescent="0.25">
      <c r="A20" s="23" t="s">
        <v>169</v>
      </c>
      <c r="B20" s="40"/>
      <c r="C20" s="13"/>
      <c r="D20" s="14">
        <v>30830</v>
      </c>
      <c r="E20" s="14">
        <v>30000</v>
      </c>
      <c r="F20" s="30">
        <v>0</v>
      </c>
    </row>
    <row r="21" spans="1:6" x14ac:dyDescent="0.25">
      <c r="A21" s="23" t="s">
        <v>170</v>
      </c>
      <c r="B21" s="40"/>
      <c r="C21" s="13"/>
      <c r="D21" s="14">
        <v>30830</v>
      </c>
      <c r="E21" s="14">
        <v>30000</v>
      </c>
      <c r="F21" s="30">
        <v>0</v>
      </c>
    </row>
    <row r="22" spans="1:6" x14ac:dyDescent="0.25">
      <c r="A22" s="23" t="s">
        <v>171</v>
      </c>
      <c r="B22" s="40"/>
      <c r="C22" s="13"/>
      <c r="D22" s="14">
        <v>3810</v>
      </c>
      <c r="E22" s="14">
        <v>3810</v>
      </c>
      <c r="F22" s="15">
        <f>D22-E22</f>
        <v>0</v>
      </c>
    </row>
    <row r="23" spans="1:6" x14ac:dyDescent="0.25">
      <c r="A23" s="23" t="s">
        <v>172</v>
      </c>
      <c r="B23" s="40"/>
      <c r="C23" s="13"/>
      <c r="D23" s="20">
        <v>195000</v>
      </c>
      <c r="E23" s="20">
        <v>74831</v>
      </c>
      <c r="F23" s="21">
        <f>D23-E23</f>
        <v>120169</v>
      </c>
    </row>
    <row r="24" spans="1:6" x14ac:dyDescent="0.25">
      <c r="A24" s="23"/>
      <c r="B24" s="40"/>
      <c r="C24" s="13"/>
      <c r="D24" s="14">
        <f>SUM(D17:D23)</f>
        <v>400374</v>
      </c>
      <c r="E24" s="14">
        <f>SUM(E17:E23)</f>
        <v>305079</v>
      </c>
      <c r="F24" s="15">
        <f>SUM(F17:F23)</f>
        <v>90855</v>
      </c>
    </row>
    <row r="25" spans="1:6" x14ac:dyDescent="0.25">
      <c r="A25" s="32"/>
      <c r="B25" s="33"/>
      <c r="C25" s="20"/>
      <c r="D25" s="20"/>
      <c r="E25" s="20"/>
      <c r="F25" s="34"/>
    </row>
    <row r="26" spans="1:6" ht="16.5" thickBot="1" x14ac:dyDescent="0.3">
      <c r="A26" s="35" t="s">
        <v>38</v>
      </c>
      <c r="B26" s="36"/>
      <c r="C26" s="36"/>
      <c r="D26" s="55"/>
      <c r="E26" s="55"/>
      <c r="F26" s="37">
        <f>F14+F24</f>
        <v>121594</v>
      </c>
    </row>
    <row r="27" spans="1:6" ht="15.75" x14ac:dyDescent="0.25">
      <c r="A27" s="56"/>
      <c r="B27" s="56"/>
      <c r="C27" s="56"/>
      <c r="D27" s="58"/>
      <c r="E27" s="58"/>
      <c r="F27" s="56"/>
    </row>
    <row r="28" spans="1:6" x14ac:dyDescent="0.25">
      <c r="A28" s="1"/>
      <c r="B28" s="1"/>
      <c r="C28" s="1"/>
      <c r="D28" s="1"/>
      <c r="E28" s="1"/>
      <c r="F28" s="1"/>
    </row>
    <row r="29" spans="1:6" x14ac:dyDescent="0.25">
      <c r="A29" s="1"/>
      <c r="B29" s="1"/>
      <c r="C29" s="1"/>
      <c r="D29" s="1"/>
      <c r="E29" s="1"/>
      <c r="F29" s="1"/>
    </row>
    <row r="30" spans="1:6" x14ac:dyDescent="0.25">
      <c r="A30" s="1" t="s">
        <v>39</v>
      </c>
      <c r="B30" s="1"/>
      <c r="C30" s="38">
        <f>SUM(D9:D13)*0.05</f>
        <v>129551.65000000001</v>
      </c>
      <c r="D30" s="1"/>
      <c r="E30" s="1"/>
      <c r="F30" s="1"/>
    </row>
    <row r="31" spans="1:6" x14ac:dyDescent="0.25">
      <c r="A31" s="1"/>
      <c r="B31" s="1"/>
      <c r="C31" s="39"/>
      <c r="D31" s="14"/>
      <c r="E31" s="1"/>
      <c r="F31" s="1"/>
    </row>
    <row r="32" spans="1:6" x14ac:dyDescent="0.25">
      <c r="A32" s="1" t="s">
        <v>40</v>
      </c>
      <c r="B32" s="1"/>
      <c r="C32" s="1"/>
      <c r="D32" s="1"/>
      <c r="E32" s="1"/>
      <c r="F32" s="1"/>
    </row>
    <row r="33" spans="1:6" x14ac:dyDescent="0.25">
      <c r="A33" s="1"/>
      <c r="B33" s="1"/>
      <c r="C33" s="1"/>
      <c r="D33" s="1"/>
      <c r="E33" s="1"/>
      <c r="F33" s="1"/>
    </row>
  </sheetData>
  <mergeCells count="3">
    <mergeCell ref="A1:F1"/>
    <mergeCell ref="A2:F2"/>
    <mergeCell ref="A3:F3"/>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Bilag" ma:contentTypeID="0x0101003D7BFBD5F481E14985D820F2A1C38BC800C867DCA9723D5D41B98144D00A8161C2" ma:contentTypeVersion="2" ma:contentTypeDescription="Dagsorden bilag" ma:contentTypeScope="" ma:versionID="dc4b2200aa01ff2cec3560a1e5cd1ce9">
  <xsd:schema xmlns:xsd="http://www.w3.org/2001/XMLSchema" xmlns:xs="http://www.w3.org/2001/XMLSchema" xmlns:p="http://schemas.microsoft.com/office/2006/metadata/properties" xmlns:ns2="d08b57ff-b9b7-4581-975d-98f87b579a51" targetNamespace="http://schemas.microsoft.com/office/2006/metadata/properties" ma:root="true" ma:fieldsID="6cca6190432251c5553adde0b5d4de3b" ns2:_="">
    <xsd:import namespace="d08b57ff-b9b7-4581-975d-98f87b579a51"/>
    <xsd:element name="properties">
      <xsd:complexType>
        <xsd:sequence>
          <xsd:element name="documentManagement">
            <xsd:complexType>
              <xsd:all>
                <xsd:element ref="ns2:CommitteeName"/>
                <xsd:element ref="ns2:MeetingTitle"/>
                <xsd:element ref="ns2:MeetingStartDate"/>
                <xsd:element ref="ns2:MeetingEndDate"/>
                <xsd:element ref="ns2:MeetingDateAndTime"/>
                <xsd:element ref="ns2:AgendaId"/>
                <xsd:element ref="ns2:AccessLevel"/>
                <xsd:element ref="ns2:AccessLevelName"/>
                <xsd:element ref="ns2:AgendaAccessLevelName"/>
                <xsd:element ref="ns2:UNC"/>
                <xsd:element ref="ns2:PWDescription"/>
                <xsd:element ref="ns2:FusionId"/>
                <xsd:element ref="ns2:PWFileType"/>
                <xsd:element ref="ns2:SortOrder"/>
                <xsd:element ref="ns2:EnclosureFileNumber"/>
                <xsd:element ref="ns2:EnclosureType"/>
                <xsd:element ref="ns2:Document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08b57ff-b9b7-4581-975d-98f87b579a51" elementFormDefault="qualified">
    <xsd:import namespace="http://schemas.microsoft.com/office/2006/documentManagement/types"/>
    <xsd:import namespace="http://schemas.microsoft.com/office/infopath/2007/PartnerControls"/>
    <xsd:element name="CommitteeName" ma:index="8" ma:displayName="Udvalgsnavn" ma:description="Udvalgsnavn" ma:internalName="CommitteeName">
      <xsd:simpleType>
        <xsd:restriction base="dms:Text"/>
      </xsd:simpleType>
    </xsd:element>
    <xsd:element name="MeetingTitle" ma:index="9" ma:displayName="Mødetitel" ma:description="Fuld mødetitel inkl. mødetidspunkt" ma:hidden="true" ma:internalName="MeetingTitle">
      <xsd:simpleType>
        <xsd:restriction base="dms:Text"/>
      </xsd:simpleType>
    </xsd:element>
    <xsd:element name="MeetingStartDate" ma:index="10" ma:displayName="Mødestart" ma:description="Startdato og tidspunkt for møde" ma:format="DateTime" ma:indexed="true" ma:internalName="MeetingStartDate">
      <xsd:simpleType>
        <xsd:restriction base="dms:DateTime"/>
      </xsd:simpleType>
    </xsd:element>
    <xsd:element name="MeetingEndDate" ma:index="11" ma:displayName="Mødeslut" ma:description="Slutdato og tidspunkt for møde" ma:format="DateTime" ma:internalName="MeetingEndDate">
      <xsd:simpleType>
        <xsd:restriction base="dms:DateTime"/>
      </xsd:simpleType>
    </xsd:element>
    <xsd:element name="MeetingDateAndTime" ma:index="12" ma:displayName="Mødedato og tid" ma:description="Sammensat felt med mødedato samt start og slut tid" ma:internalName="MeetingDateAndTime">
      <xsd:simpleType>
        <xsd:restriction base="dms:Text"/>
      </xsd:simpleType>
    </xsd:element>
    <xsd:element name="AgendaId" ma:index="13" ma:displayName="Dagsorden id" ma:description="Dagsorden id fra Acadre MM" ma:internalName="AgendaId">
      <xsd:simpleType>
        <xsd:restriction base="dms:Unknown"/>
      </xsd:simpleType>
    </xsd:element>
    <xsd:element name="AccessLevel" ma:index="14" ma:displayName="Adgangsniveau" ma:description="Adgangsniveau for dagsorden, bilag eller sagsakt" ma:hidden="true" ma:internalName="AccessLevel">
      <xsd:simpleType>
        <xsd:restriction base="dms:Unknown"/>
      </xsd:simpleType>
    </xsd:element>
    <xsd:element name="AccessLevelName" ma:index="15" ma:displayName="Adgang" ma:description="Adgangsniveau for dagsorden, bilag eller sagsakt" ma:hidden="true" ma:internalName="AccessLevelName">
      <xsd:simpleType>
        <xsd:restriction base="dms:Text"/>
      </xsd:simpleType>
    </xsd:element>
    <xsd:element name="AgendaAccessLevelName" ma:index="16" ma:displayName="Dagsorden adgang" ma:description="Dagsordenmappe adgangsnavn" ma:internalName="AgendaAccessLevelName">
      <xsd:simpleType>
        <xsd:restriction base="dms:Text"/>
      </xsd:simpleType>
    </xsd:element>
    <xsd:element name="UNC" ma:index="17" ma:displayName="Bilagsid" ma:description="Bilagsid fra CM" ma:internalName="UNC">
      <xsd:simpleType>
        <xsd:restriction base="dms:Unknown"/>
      </xsd:simpleType>
    </xsd:element>
    <xsd:element name="PWDescription" ma:index="18" ma:displayName="Beskrivelse" ma:description="Generel beskrivelse" ma:internalName="PWDescription">
      <xsd:simpleType>
        <xsd:restriction base="dms:Note">
          <xsd:maxLength value="255"/>
        </xsd:restriction>
      </xsd:simpleType>
    </xsd:element>
    <xsd:element name="FusionId" ma:index="19" ma:displayName="Fusionid" ma:description="Fusionid for bilag og sagsindblik" ma:internalName="FusionId">
      <xsd:simpleType>
        <xsd:restriction base="dms:Unknown"/>
      </xsd:simpleType>
    </xsd:element>
    <xsd:element name="PWFileType" ma:index="20" ma:displayName="Filtype" ma:description="Filtype for dagsorden, bilag og sagsindblik" ma:internalName="PWFileType">
      <xsd:simpleType>
        <xsd:restriction base="dms:Text"/>
      </xsd:simpleType>
    </xsd:element>
    <xsd:element name="SortOrder" ma:index="21" ma:displayName="Sorteringsrækkefølge" ma:description="Sorteringsrækkefølge fra Acadre MM" ma:internalName="SortOrder">
      <xsd:simpleType>
        <xsd:restriction base="dms:Unknown"/>
      </xsd:simpleType>
    </xsd:element>
    <xsd:element name="EnclosureFileNumber" ma:index="22" ma:displayName="Bilagsnummer" ma:description="Fil-/journalnummer for bilag" ma:internalName="EnclosureFileNumber">
      <xsd:simpleType>
        <xsd:restriction base="dms:Text"/>
      </xsd:simpleType>
    </xsd:element>
    <xsd:element name="EnclosureType" ma:index="23" ma:displayName="Bilagstype" ma:description="Bilagstype" ma:internalName="EnclosureType">
      <xsd:simpleType>
        <xsd:restriction base="dms:Text"/>
      </xsd:simpleType>
    </xsd:element>
    <xsd:element name="DocumentType" ma:index="24" ma:displayName="Dokument Type" ma:description="Indeholder samme værdi som Content Type, med kan benyttes i diverse filtre" ma:hidden="true" ma:internalName="DocumentTyp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dhol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ortOrder xmlns="d08b57ff-b9b7-4581-975d-98f87b579a51">3</SortOrder>
    <AccessLevelName xmlns="d08b57ff-b9b7-4581-975d-98f87b579a51">Åben</AccessLevelName>
    <EnclosureFileNumber xmlns="d08b57ff-b9b7-4581-975d-98f87b579a51">26370/18</EnclosureFileNumber>
    <MeetingStartDate xmlns="d08b57ff-b9b7-4581-975d-98f87b579a51">2018-04-04T11:30:00+00:00</MeetingStartDate>
    <AgendaId xmlns="d08b57ff-b9b7-4581-975d-98f87b579a51">8126</AgendaId>
    <AccessLevel xmlns="d08b57ff-b9b7-4581-975d-98f87b579a51">1</AccessLevel>
    <EnclosureType xmlns="d08b57ff-b9b7-4581-975d-98f87b579a51">Enclosure</EnclosureType>
    <CommitteeName xmlns="d08b57ff-b9b7-4581-975d-98f87b579a51">Udvalget for Økonomi og Erhverv</CommitteeName>
    <FusionId xmlns="d08b57ff-b9b7-4581-975d-98f87b579a51">2810266</FusionId>
    <DocumentType xmlns="d08b57ff-b9b7-4581-975d-98f87b579a51"/>
    <AgendaAccessLevelName xmlns="d08b57ff-b9b7-4581-975d-98f87b579a51">Åben</AgendaAccessLevelName>
    <UNC xmlns="d08b57ff-b9b7-4581-975d-98f87b579a51">2552355</UNC>
    <MeetingDateAndTime xmlns="d08b57ff-b9b7-4581-975d-98f87b579a51">04-04-2018 fra 13:30 - 15:30</MeetingDateAndTime>
    <MeetingTitle xmlns="d08b57ff-b9b7-4581-975d-98f87b579a51">04-04-2018</MeetingTitle>
    <MeetingEndDate xmlns="d08b57ff-b9b7-4581-975d-98f87b579a51">2018-04-04T13:30:00+00:00</MeetingEndDate>
    <PWDescription xmlns="d08b57ff-b9b7-4581-975d-98f87b579a51"/>
    <PWFileType xmlns="d08b57ff-b9b7-4581-975d-98f87b579a51">.XLSX</PWFileType>
  </documentManagement>
</p:properties>
</file>

<file path=customXml/itemProps1.xml><?xml version="1.0" encoding="utf-8"?>
<ds:datastoreItem xmlns:ds="http://schemas.openxmlformats.org/officeDocument/2006/customXml" ds:itemID="{D17744CC-D51C-49E5-B7DB-D6FC0A359734}"/>
</file>

<file path=customXml/itemProps2.xml><?xml version="1.0" encoding="utf-8"?>
<ds:datastoreItem xmlns:ds="http://schemas.openxmlformats.org/officeDocument/2006/customXml" ds:itemID="{E544D168-846D-4BFF-A3FE-6338C917C3A0}"/>
</file>

<file path=customXml/itemProps3.xml><?xml version="1.0" encoding="utf-8"?>
<ds:datastoreItem xmlns:ds="http://schemas.openxmlformats.org/officeDocument/2006/customXml" ds:itemID="{A0D1AF9F-449D-4ECE-8C99-110296A5B914}"/>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16</vt:i4>
      </vt:variant>
    </vt:vector>
  </HeadingPairs>
  <TitlesOfParts>
    <vt:vector size="16" baseType="lpstr">
      <vt:lpstr>100 Direktion</vt:lpstr>
      <vt:lpstr>101 Politik og Analyse</vt:lpstr>
      <vt:lpstr>102 IT</vt:lpstr>
      <vt:lpstr>103 Økonomi</vt:lpstr>
      <vt:lpstr>104  Personale</vt:lpstr>
      <vt:lpstr>105 Staben Social og Sundhed</vt:lpstr>
      <vt:lpstr>109  Dagtilbud</vt:lpstr>
      <vt:lpstr>110 Skoler</vt:lpstr>
      <vt:lpstr>111  Kultur og Fritid</vt:lpstr>
      <vt:lpstr>401  Social og Handicap</vt:lpstr>
      <vt:lpstr>501  Vej og Park</vt:lpstr>
      <vt:lpstr>502  Teknik og Miljø</vt:lpstr>
      <vt:lpstr>504  Plan og Vækst</vt:lpstr>
      <vt:lpstr>601  Borgerservice</vt:lpstr>
      <vt:lpstr>602 Jobcenter</vt:lpstr>
      <vt:lpstr>620  Børn og Familie</vt:lpstr>
    </vt:vector>
  </TitlesOfParts>
  <Company>Varde Kommune</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ØKE-04-04-2018 - Bilag 85.03 Bankbøger - Udvalget for Økonomi og Erhverv - 2017-18</dc:title>
  <dc:creator>Peder Sandfeld</dc:creator>
  <cp:lastModifiedBy>Peder Sandfeld</cp:lastModifiedBy>
  <dcterms:created xsi:type="dcterms:W3CDTF">2018-02-13T12:06:11Z</dcterms:created>
  <dcterms:modified xsi:type="dcterms:W3CDTF">2018-10-04T12:23:30Z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0x0101003D7BFBD5F481E14985D820F2A1C38BC800C867DCA9723D5D41B98144D00A8161C2</vt:lpwstr>
  </property>
</Properties>
</file>